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.turrisi/Dropbox/Planning and Evaluation/Elementary Boundary Process/Data Table/"/>
    </mc:Choice>
  </mc:AlternateContent>
  <xr:revisionPtr revIDLastSave="0" documentId="8_{9948F3D8-6F9F-1E47-AA4F-C23DAA8C8456}" xr6:coauthVersionLast="45" xr6:coauthVersionMax="45" xr10:uidLastSave="{00000000-0000-0000-0000-000000000000}"/>
  <bookViews>
    <workbookView xWindow="2660" yWindow="460" windowWidth="35840" windowHeight="19020" xr2:uid="{2A60C2A0-16FA-1B43-A995-7465D90775EA}"/>
  </bookViews>
  <sheets>
    <sheet name="DataTable" sheetId="9" r:id="rId1"/>
  </sheets>
  <definedNames>
    <definedName name="_xlnm._FilterDatabase" localSheetId="0" hidden="1">DataTable!$A$2:$Z$28</definedName>
    <definedName name="_xlnm.Print_Area" localSheetId="0">DataTable!$A$1:$Y$28</definedName>
    <definedName name="_xlnm.Print_Titles" localSheetId="0">DataTable!$A:$B,DataTable!$1:$2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" i="9" l="1"/>
  <c r="U27" i="9"/>
  <c r="V27" i="9" s="1"/>
  <c r="U23" i="9"/>
  <c r="U22" i="9"/>
  <c r="K16" i="9"/>
  <c r="U17" i="9"/>
  <c r="U11" i="9"/>
  <c r="U5" i="9"/>
  <c r="U31" i="9"/>
  <c r="V31" i="9" s="1"/>
  <c r="U6" i="9"/>
  <c r="V12" i="9"/>
  <c r="V11" i="9"/>
  <c r="V8" i="9"/>
  <c r="V7" i="9"/>
  <c r="U7" i="9"/>
  <c r="U13" i="9"/>
  <c r="U29" i="9" l="1"/>
  <c r="U28" i="9"/>
  <c r="V28" i="9" s="1"/>
  <c r="V22" i="9"/>
  <c r="V24" i="9"/>
  <c r="V23" i="9"/>
  <c r="U24" i="9"/>
  <c r="V29" i="9"/>
  <c r="V32" i="9"/>
  <c r="V30" i="9"/>
  <c r="U32" i="9"/>
  <c r="V19" i="9"/>
  <c r="V18" i="9"/>
  <c r="V17" i="9"/>
  <c r="U19" i="9"/>
  <c r="U18" i="9"/>
  <c r="U14" i="9"/>
  <c r="U12" i="9"/>
  <c r="U8" i="9"/>
  <c r="X24" i="9"/>
  <c r="X19" i="9"/>
  <c r="X18" i="9"/>
  <c r="V14" i="9" l="1"/>
  <c r="V13" i="9"/>
  <c r="V6" i="9" l="1"/>
  <c r="V5" i="9"/>
  <c r="W32" i="9"/>
  <c r="W31" i="9"/>
  <c r="W30" i="9"/>
  <c r="W29" i="9"/>
  <c r="W28" i="9"/>
  <c r="W27" i="9"/>
  <c r="W24" i="9"/>
  <c r="W23" i="9"/>
  <c r="W22" i="9"/>
  <c r="W14" i="9"/>
  <c r="W13" i="9"/>
  <c r="W12" i="9"/>
  <c r="W11" i="9"/>
  <c r="W8" i="9"/>
  <c r="W7" i="9"/>
  <c r="W6" i="9"/>
  <c r="W5" i="9"/>
  <c r="Y13" i="9" l="1"/>
  <c r="O7" i="9"/>
  <c r="S8" i="9" l="1"/>
  <c r="S7" i="9"/>
  <c r="Y32" i="9"/>
  <c r="Y29" i="9"/>
  <c r="K24" i="9"/>
  <c r="O24" i="9" s="1"/>
  <c r="K7" i="9"/>
  <c r="R7" i="9" s="1"/>
  <c r="X14" i="9"/>
  <c r="Y19" i="9"/>
  <c r="O19" i="9"/>
  <c r="L19" i="9"/>
  <c r="E19" i="9"/>
  <c r="K32" i="9"/>
  <c r="L32" i="9" s="1"/>
  <c r="E32" i="9"/>
  <c r="O29" i="9"/>
  <c r="L29" i="9"/>
  <c r="E29" i="9"/>
  <c r="M29" i="9" s="1"/>
  <c r="E24" i="9"/>
  <c r="Y31" i="9"/>
  <c r="L31" i="9"/>
  <c r="E31" i="9"/>
  <c r="M31" i="9" s="1"/>
  <c r="Y30" i="9"/>
  <c r="L30" i="9"/>
  <c r="I30" i="9"/>
  <c r="E30" i="9"/>
  <c r="Z30" i="9" s="1"/>
  <c r="X8" i="9"/>
  <c r="Y8" i="9" s="1"/>
  <c r="X7" i="9"/>
  <c r="Y7" i="9" s="1"/>
  <c r="O14" i="9"/>
  <c r="L14" i="9"/>
  <c r="E14" i="9"/>
  <c r="M14" i="9" s="1"/>
  <c r="O13" i="9"/>
  <c r="L13" i="9"/>
  <c r="E13" i="9"/>
  <c r="M13" i="9" s="1"/>
  <c r="R32" i="9" l="1"/>
  <c r="L24" i="9"/>
  <c r="M24" i="9"/>
  <c r="T7" i="9"/>
  <c r="Q7" i="9"/>
  <c r="Z29" i="9"/>
  <c r="Q32" i="9"/>
  <c r="Z32" i="9"/>
  <c r="Z24" i="9"/>
  <c r="Z13" i="9"/>
  <c r="Z14" i="9"/>
  <c r="M32" i="9"/>
  <c r="Y24" i="9"/>
  <c r="Y14" i="9"/>
  <c r="Z31" i="9"/>
  <c r="M30" i="9"/>
  <c r="K8" i="9" l="1"/>
  <c r="E8" i="9"/>
  <c r="Z8" i="9" s="1"/>
  <c r="E7" i="9"/>
  <c r="Z7" i="9" l="1"/>
  <c r="M7" i="9"/>
  <c r="T8" i="9"/>
  <c r="O8" i="9"/>
  <c r="R8" i="9"/>
  <c r="Q8" i="9"/>
  <c r="M8" i="9"/>
  <c r="L7" i="9"/>
  <c r="L8" i="9"/>
  <c r="Y28" i="9" l="1"/>
  <c r="L28" i="9"/>
  <c r="E28" i="9"/>
  <c r="Z28" i="9" s="1"/>
  <c r="Y27" i="9"/>
  <c r="L27" i="9"/>
  <c r="I27" i="9"/>
  <c r="E27" i="9"/>
  <c r="M27" i="9" s="1"/>
  <c r="K26" i="9"/>
  <c r="E26" i="9"/>
  <c r="L25" i="9"/>
  <c r="E25" i="9"/>
  <c r="M25" i="9" s="1"/>
  <c r="Y23" i="9"/>
  <c r="L23" i="9"/>
  <c r="E23" i="9"/>
  <c r="Z23" i="9" s="1"/>
  <c r="Y22" i="9"/>
  <c r="L22" i="9"/>
  <c r="I22" i="9"/>
  <c r="E22" i="9"/>
  <c r="M22" i="9" s="1"/>
  <c r="K21" i="9"/>
  <c r="L21" i="9" s="1"/>
  <c r="E21" i="9"/>
  <c r="L20" i="9"/>
  <c r="E20" i="9"/>
  <c r="M20" i="9" s="1"/>
  <c r="Y18" i="9"/>
  <c r="L18" i="9"/>
  <c r="E18" i="9"/>
  <c r="Y17" i="9"/>
  <c r="L17" i="9"/>
  <c r="I17" i="9"/>
  <c r="E17" i="9"/>
  <c r="E16" i="9"/>
  <c r="L15" i="9"/>
  <c r="E15" i="9"/>
  <c r="M15" i="9" s="1"/>
  <c r="Y12" i="9"/>
  <c r="L12" i="9"/>
  <c r="E12" i="9"/>
  <c r="M12" i="9" s="1"/>
  <c r="Y11" i="9"/>
  <c r="L11" i="9"/>
  <c r="I11" i="9"/>
  <c r="E11" i="9"/>
  <c r="M11" i="9" s="1"/>
  <c r="K10" i="9"/>
  <c r="E10" i="9"/>
  <c r="L9" i="9"/>
  <c r="E9" i="9"/>
  <c r="M9" i="9" s="1"/>
  <c r="X6" i="9"/>
  <c r="Y6" i="9" s="1"/>
  <c r="K6" i="9"/>
  <c r="E6" i="9"/>
  <c r="Y5" i="9"/>
  <c r="L5" i="9"/>
  <c r="I5" i="9"/>
  <c r="E5" i="9"/>
  <c r="Z5" i="9" s="1"/>
  <c r="L4" i="9"/>
  <c r="E4" i="9"/>
  <c r="M4" i="9" s="1"/>
  <c r="L3" i="9"/>
  <c r="E3" i="9"/>
  <c r="M3" i="9" s="1"/>
  <c r="Z12" i="9" l="1"/>
  <c r="M26" i="9"/>
  <c r="M10" i="9"/>
  <c r="M16" i="9"/>
  <c r="Z22" i="9"/>
  <c r="L26" i="9"/>
  <c r="Z6" i="9"/>
  <c r="L6" i="9"/>
  <c r="L10" i="9"/>
  <c r="M23" i="9"/>
  <c r="Z27" i="9"/>
  <c r="M5" i="9"/>
  <c r="M21" i="9"/>
  <c r="L16" i="9"/>
  <c r="Z11" i="9"/>
  <c r="M6" i="9"/>
  <c r="M28" i="9"/>
</calcChain>
</file>

<file path=xl/sharedStrings.xml><?xml version="1.0" encoding="utf-8"?>
<sst xmlns="http://schemas.openxmlformats.org/spreadsheetml/2006/main" count="145" uniqueCount="62">
  <si>
    <t>Free/Reduced Lunch</t>
  </si>
  <si>
    <r>
      <rPr>
        <b/>
        <u/>
        <sz val="8"/>
        <color theme="1"/>
        <rFont val="Calibri (Body)"/>
      </rPr>
      <t>PreK-5 % Building Utilization.</t>
    </r>
    <r>
      <rPr>
        <b/>
        <sz val="8"/>
        <color theme="1"/>
        <rFont val="Calibri (Body)"/>
      </rPr>
      <t xml:space="preserve">  </t>
    </r>
    <r>
      <rPr>
        <sz val="8"/>
        <color theme="1"/>
        <rFont val="Calibri"/>
        <family val="2"/>
        <scheme val="minor"/>
      </rPr>
      <t xml:space="preserve">             (Projected for 2023-24)                                     
</t>
    </r>
  </si>
  <si>
    <t>Elementary School</t>
  </si>
  <si>
    <t>School Year</t>
  </si>
  <si>
    <t>Permanent Building Capacity (Published Annually)</t>
  </si>
  <si>
    <t xml:space="preserve"># of relocatable classrooms  on site </t>
  </si>
  <si>
    <t>Total PreK-5 Capacity        w/ use of existing  relocatable classrooms</t>
  </si>
  <si>
    <t xml:space="preserve">PreK Classrooms </t>
  </si>
  <si>
    <t xml:space="preserve">K-5 CountyWide SPED Classrooms </t>
  </si>
  <si>
    <t>% of enrolled Students who receive Free/Reduced Lunch- As of 9/30/2019</t>
  </si>
  <si>
    <t xml:space="preserve">PreK-5 Capacity Utilization  
</t>
  </si>
  <si>
    <t xml:space="preserve">PreK-5 Capacity Utilization -     w/Use of existing relocatables
</t>
  </si>
  <si>
    <t>Current Boundary - 9/30/2019 enrollment</t>
  </si>
  <si>
    <t>-</t>
  </si>
  <si>
    <t>ASFS</t>
  </si>
  <si>
    <r>
      <t xml:space="preserve">Current Boundary - </t>
    </r>
    <r>
      <rPr>
        <b/>
        <sz val="10"/>
        <color theme="1"/>
        <rFont val="Calibri"/>
        <family val="2"/>
        <scheme val="minor"/>
      </rPr>
      <t>9/30/2020</t>
    </r>
    <r>
      <rPr>
        <sz val="10"/>
        <color theme="1"/>
        <rFont val="Calibri"/>
        <family val="2"/>
        <scheme val="minor"/>
      </rPr>
      <t xml:space="preserve"> enrollment</t>
    </r>
  </si>
  <si>
    <t xml:space="preserve">Ashlawn </t>
  </si>
  <si>
    <t xml:space="preserve">McKinley
</t>
  </si>
  <si>
    <t>Taylor</t>
  </si>
  <si>
    <t>Tuckahoe</t>
  </si>
  <si>
    <t>Footnotes</t>
  </si>
  <si>
    <t xml:space="preserve">1- # of relocatable classrooms currently on site as of 2020-21 </t>
  </si>
  <si>
    <t>2- PreK-5 students divided by Permanent Building Capacity</t>
  </si>
  <si>
    <r>
      <rPr>
        <b/>
        <u/>
        <sz val="8"/>
        <color theme="1"/>
        <rFont val="Calibri (Body)"/>
      </rPr>
      <t>PreK-5 % Building Utilization.</t>
    </r>
    <r>
      <rPr>
        <b/>
        <sz val="8"/>
        <color theme="1"/>
        <rFont val="Calibri (Body)"/>
      </rPr>
      <t xml:space="preserve">  </t>
    </r>
    <r>
      <rPr>
        <sz val="8"/>
        <color theme="1"/>
        <rFont val="Calibri"/>
        <family val="2"/>
        <scheme val="minor"/>
      </rPr>
      <t xml:space="preserve">             (Actual for 2019 &amp; Projected for 2021)                                       
</t>
    </r>
  </si>
  <si>
    <r>
      <t xml:space="preserve">Grandfathering Grade 4 &amp; Team/Sibling Transfers: Estimated Maximum    </t>
    </r>
    <r>
      <rPr>
        <sz val="10"/>
        <color theme="1"/>
        <rFont val="Calibri"/>
        <family val="2"/>
        <scheme val="minor"/>
      </rPr>
      <t>Numbers below are from Sept. 30, 2020 enrollment and show the increase in enrollment and capacity utilization in 2021-22</t>
    </r>
  </si>
  <si>
    <r>
      <t xml:space="preserve">Immersion Estimates - </t>
    </r>
    <r>
      <rPr>
        <sz val="10"/>
        <color theme="1"/>
        <rFont val="Calibri"/>
        <family val="2"/>
        <scheme val="minor"/>
      </rPr>
      <t>Below are the number of students zoned to ASFS and the New Elementary at Key under the School that currently attend Key Immersion</t>
    </r>
    <r>
      <rPr>
        <b/>
        <sz val="10"/>
        <color theme="1"/>
        <rFont val="Calibri"/>
        <family val="2"/>
        <scheme val="minor"/>
      </rPr>
      <t xml:space="preserve">. </t>
    </r>
    <r>
      <rPr>
        <sz val="10"/>
        <color theme="1"/>
        <rFont val="Calibri"/>
        <family val="2"/>
        <scheme val="minor"/>
      </rPr>
      <t>Numbers below show the increase in enrollment and capacity utilization if they returned to neighborhood school.</t>
    </r>
  </si>
  <si>
    <r>
      <t xml:space="preserve">TOTAL Estimated Increase- </t>
    </r>
    <r>
      <rPr>
        <sz val="10"/>
        <color theme="1"/>
        <rFont val="Calibri"/>
        <family val="2"/>
        <scheme val="minor"/>
      </rPr>
      <t>Provides a estimate for enrollment increase by adding Immersion (50% of current Grade 2,3,4) and Grade 4 Transfers, Grandfathering</t>
    </r>
    <r>
      <rPr>
        <b/>
        <sz val="10"/>
        <color theme="1"/>
        <rFont val="Calibri"/>
        <family val="2"/>
        <scheme val="minor"/>
      </rPr>
      <t xml:space="preserve"> </t>
    </r>
  </si>
  <si>
    <t>Current  Grade 4    (remaining for 5th in 2021-22)                        -                      Enrollment increase</t>
  </si>
  <si>
    <t>Current  Grade 4          (remaining for 5th in 2021-22)      -                   Capacity Utilization (W/O relo's)</t>
  </si>
  <si>
    <t>Grand Total</t>
  </si>
  <si>
    <t xml:space="preserve"> 2021-22                   Capacity Utilization (W/O relo's) - if all  Immersion students returned to  neigborhood school</t>
  </si>
  <si>
    <t xml:space="preserve"> 2021-22                   Capacity Utilization (W/O relo's) - if 50% of  Immersion students returned to neigborhood school</t>
  </si>
  <si>
    <t xml:space="preserve">Current 4th Grade  (5th Grade in 2021-22)                                 -               Enrollment increase </t>
  </si>
  <si>
    <t>Current 4th Grade  (5th Grade in 2021-22)                                          -                    Capacity Utilization (W/O Relos</t>
  </si>
  <si>
    <r>
      <t xml:space="preserve">Total PreK-5 Enrollment </t>
    </r>
    <r>
      <rPr>
        <sz val="8"/>
        <color theme="1"/>
        <rFont val="Calibri"/>
        <family val="2"/>
        <scheme val="minor"/>
      </rPr>
      <t>(Projected for 2023-24)</t>
    </r>
    <r>
      <rPr>
        <b/>
        <sz val="8"/>
        <color theme="1"/>
        <rFont val="Calibri"/>
        <family val="2"/>
        <scheme val="minor"/>
      </rPr>
      <t>- Based on booundary</t>
    </r>
  </si>
  <si>
    <t>#1- Initial Boundary Proposal - Effective 9/30/2021</t>
  </si>
  <si>
    <t xml:space="preserve">#2- Sup't Boundary Recommendation Effective 9/30/2021 </t>
  </si>
  <si>
    <t>9% (correction)</t>
  </si>
  <si>
    <t xml:space="preserve">#3a (w/PreK) - School Board's Adjustments to Sup't Boundary Recommendation Effective 9/30/2021  </t>
  </si>
  <si>
    <t xml:space="preserve">#3b- (w/no PreK)  School Board's Adjustments to Sup't Boundary Recommendation Effective 9/30/2021 </t>
  </si>
  <si>
    <t xml:space="preserve">#1-Initial Boundary Proposal - Effective 9/30/2021 
</t>
  </si>
  <si>
    <t>#2-Sup't Boundary Recommendation- Effective 9/30/2021</t>
  </si>
  <si>
    <t xml:space="preserve">#3a (w/PreK) - School Board's Adjustments to Sup't Boundary Recommendation Effective 9/30/2021 </t>
  </si>
  <si>
    <t>n/a</t>
  </si>
  <si>
    <t>#3b- (w/PreK reduction)  School Board's Adjustments to Sup't Boundary Recommendation Effective 9/30/2021</t>
  </si>
  <si>
    <t>#1-Initial Boundary Proposal - Effective 9/30/2021 
(McKinley at Reed Site)</t>
  </si>
  <si>
    <t>#2-Sup't Boundary Recommendation- Effective 9/30/2021 (McKinley at Reed Site)</t>
  </si>
  <si>
    <t xml:space="preserve">#3 - School Board's Adjustments to Sup't Boundary Recommendation Effective 9/30/2021  </t>
  </si>
  <si>
    <t>#1-Initial Boundary Proposal - Effective 9/30/2021</t>
  </si>
  <si>
    <t>#2- Sup't Boundary Proposal- Effective 9/30/2021</t>
  </si>
  <si>
    <t xml:space="preserve">#3- School Board's Adjustments to Sup't Boundary Recommendation Effective 9/30/2021  </t>
  </si>
  <si>
    <t>#2-Sup't Boundary Proposal- Effective 9/30/2021</t>
  </si>
  <si>
    <t>new elementary school at Key site</t>
  </si>
  <si>
    <t>3- Tuckahoe grandfathering is solely for PU 16061</t>
  </si>
  <si>
    <t xml:space="preserve">4- Data table that was previously shared listed ASFS F/RL as 7% under the Superintendent’s recommended boundaries. The correct number is 9%. The initial boundary proposal was 7%. </t>
  </si>
  <si>
    <t xml:space="preserve">5- 72 is maximum number of students eligible for grandfathering at ASFS. </t>
  </si>
  <si>
    <r>
      <rPr>
        <b/>
        <u/>
        <sz val="8"/>
        <color theme="1"/>
        <rFont val="Calibri (Body)"/>
      </rPr>
      <t>PreK-5 % Building Utilization.</t>
    </r>
    <r>
      <rPr>
        <b/>
        <sz val="8"/>
        <color theme="1"/>
        <rFont val="Calibri (Body)"/>
      </rPr>
      <t xml:space="preserve">  </t>
    </r>
    <r>
      <rPr>
        <sz val="8"/>
        <color theme="1"/>
        <rFont val="Calibri"/>
        <family val="2"/>
        <scheme val="minor"/>
      </rPr>
      <t xml:space="preserve">             (Projected for 2022-23)                                     
</t>
    </r>
  </si>
  <si>
    <r>
      <t xml:space="preserve">PreK seats </t>
    </r>
    <r>
      <rPr>
        <sz val="8"/>
        <color theme="1"/>
        <rFont val="Calibri"/>
        <family val="2"/>
        <scheme val="minor"/>
      </rPr>
      <t xml:space="preserve">(Actual for 2019, 2020) (Reserved for 2021 thru 2023) </t>
    </r>
  </si>
  <si>
    <r>
      <t xml:space="preserve">K-5 Enrollment  Includes K-5 CtyWide SPED </t>
    </r>
    <r>
      <rPr>
        <sz val="8"/>
        <color theme="1"/>
        <rFont val="Calibri"/>
        <family val="2"/>
        <scheme val="minor"/>
      </rPr>
      <t>(Actual for 2019, 2020) (Projected for 2021)</t>
    </r>
  </si>
  <si>
    <r>
      <t xml:space="preserve">Total PreK-5 Enrollment           </t>
    </r>
    <r>
      <rPr>
        <sz val="8"/>
        <color theme="1"/>
        <rFont val="Calibri"/>
        <family val="2"/>
        <scheme val="minor"/>
      </rPr>
      <t>(Actual for 2019, 2020) (Projected for 2021-22)</t>
    </r>
  </si>
  <si>
    <r>
      <t xml:space="preserve">Total PreK-5 Enrollment </t>
    </r>
    <r>
      <rPr>
        <sz val="8"/>
        <color theme="1"/>
        <rFont val="Calibri"/>
        <family val="2"/>
        <scheme val="minor"/>
      </rPr>
      <t>(Projected for 2022-23)</t>
    </r>
    <r>
      <rPr>
        <b/>
        <sz val="8"/>
        <color theme="1"/>
        <rFont val="Calibri"/>
        <family val="2"/>
        <scheme val="minor"/>
      </rPr>
      <t>- Based on booundary</t>
    </r>
  </si>
  <si>
    <t xml:space="preserve">                                                                                        Elementary Boundary - Data Table                                                                     Superintendent's Elementary Boundary Recommendation with School Board Adjustments - 11.24.2020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</si>
</sst>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 (Body)"/>
    </font>
    <font>
      <b/>
      <sz val="8"/>
      <color theme="1"/>
      <name val="Calibri (Body)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1" fontId="3" fillId="3" borderId="5" xfId="1" applyNumberFormat="1" applyFont="1" applyFill="1" applyBorder="1" applyAlignment="1">
      <alignment horizontal="center" vertical="top"/>
    </xf>
    <xf numFmtId="9" fontId="3" fillId="4" borderId="6" xfId="1" applyFont="1" applyFill="1" applyBorder="1" applyAlignment="1">
      <alignment horizontal="center" vertical="top"/>
    </xf>
    <xf numFmtId="9" fontId="3" fillId="2" borderId="3" xfId="1" applyFont="1" applyFill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9" fontId="3" fillId="4" borderId="4" xfId="1" applyFont="1" applyFill="1" applyBorder="1" applyAlignment="1">
      <alignment horizontal="center" vertical="top"/>
    </xf>
    <xf numFmtId="1" fontId="10" fillId="4" borderId="18" xfId="1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 wrapText="1"/>
    </xf>
    <xf numFmtId="9" fontId="3" fillId="0" borderId="7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 wrapText="1"/>
    </xf>
    <xf numFmtId="9" fontId="3" fillId="4" borderId="31" xfId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wrapText="1"/>
    </xf>
    <xf numFmtId="9" fontId="3" fillId="3" borderId="6" xfId="1" applyFont="1" applyFill="1" applyBorder="1" applyAlignment="1">
      <alignment horizontal="center" vertical="top"/>
    </xf>
    <xf numFmtId="1" fontId="3" fillId="3" borderId="33" xfId="1" applyNumberFormat="1" applyFont="1" applyFill="1" applyBorder="1" applyAlignment="1">
      <alignment horizontal="center" vertical="top"/>
    </xf>
    <xf numFmtId="1" fontId="3" fillId="3" borderId="34" xfId="1" applyNumberFormat="1" applyFont="1" applyFill="1" applyBorder="1" applyAlignment="1">
      <alignment horizontal="center" vertical="top"/>
    </xf>
    <xf numFmtId="3" fontId="3" fillId="3" borderId="36" xfId="0" applyNumberFormat="1" applyFont="1" applyFill="1" applyBorder="1" applyAlignment="1">
      <alignment horizontal="center" vertical="top"/>
    </xf>
    <xf numFmtId="3" fontId="3" fillId="3" borderId="33" xfId="0" applyNumberFormat="1" applyFont="1" applyFill="1" applyBorder="1" applyAlignment="1">
      <alignment horizontal="center" vertical="top"/>
    </xf>
    <xf numFmtId="1" fontId="3" fillId="3" borderId="33" xfId="0" applyNumberFormat="1" applyFont="1" applyFill="1" applyBorder="1" applyAlignment="1">
      <alignment horizontal="center" vertical="top" wrapText="1"/>
    </xf>
    <xf numFmtId="0" fontId="3" fillId="3" borderId="33" xfId="0" applyFont="1" applyFill="1" applyBorder="1" applyAlignment="1">
      <alignment horizontal="center" vertical="top" wrapText="1"/>
    </xf>
    <xf numFmtId="3" fontId="3" fillId="3" borderId="33" xfId="0" applyNumberFormat="1" applyFont="1" applyFill="1" applyBorder="1" applyAlignment="1">
      <alignment horizontal="center" vertical="top" wrapText="1"/>
    </xf>
    <xf numFmtId="9" fontId="3" fillId="5" borderId="29" xfId="0" applyNumberFormat="1" applyFont="1" applyFill="1" applyBorder="1" applyAlignment="1">
      <alignment horizontal="center" vertical="top" wrapText="1"/>
    </xf>
    <xf numFmtId="1" fontId="10" fillId="5" borderId="0" xfId="1" applyNumberFormat="1" applyFont="1" applyFill="1" applyBorder="1" applyAlignment="1">
      <alignment horizontal="center" vertical="top"/>
    </xf>
    <xf numFmtId="9" fontId="3" fillId="5" borderId="40" xfId="1" applyFont="1" applyFill="1" applyBorder="1" applyAlignment="1">
      <alignment horizontal="center" vertical="top"/>
    </xf>
    <xf numFmtId="3" fontId="3" fillId="5" borderId="43" xfId="0" applyNumberFormat="1" applyFont="1" applyFill="1" applyBorder="1" applyAlignment="1">
      <alignment horizontal="center" vertical="top" wrapText="1"/>
    </xf>
    <xf numFmtId="3" fontId="3" fillId="5" borderId="33" xfId="0" applyNumberFormat="1" applyFont="1" applyFill="1" applyBorder="1" applyAlignment="1">
      <alignment horizontal="center" vertical="top" wrapText="1"/>
    </xf>
    <xf numFmtId="1" fontId="3" fillId="5" borderId="33" xfId="1" applyNumberFormat="1" applyFont="1" applyFill="1" applyBorder="1" applyAlignment="1">
      <alignment horizontal="center" vertical="top"/>
    </xf>
    <xf numFmtId="3" fontId="3" fillId="5" borderId="44" xfId="0" applyNumberFormat="1" applyFont="1" applyFill="1" applyBorder="1" applyAlignment="1">
      <alignment horizontal="center" vertical="top" wrapText="1"/>
    </xf>
    <xf numFmtId="9" fontId="3" fillId="5" borderId="41" xfId="0" applyNumberFormat="1" applyFont="1" applyFill="1" applyBorder="1" applyAlignment="1">
      <alignment horizontal="center" vertical="top" wrapText="1"/>
    </xf>
    <xf numFmtId="1" fontId="10" fillId="5" borderId="47" xfId="1" applyNumberFormat="1" applyFont="1" applyFill="1" applyBorder="1" applyAlignment="1">
      <alignment horizontal="center" vertical="top"/>
    </xf>
    <xf numFmtId="9" fontId="3" fillId="5" borderId="43" xfId="1" applyFont="1" applyFill="1" applyBorder="1" applyAlignment="1">
      <alignment horizontal="center" vertical="top"/>
    </xf>
    <xf numFmtId="9" fontId="3" fillId="5" borderId="44" xfId="1" applyFont="1" applyFill="1" applyBorder="1" applyAlignment="1">
      <alignment horizontal="center" vertical="top"/>
    </xf>
    <xf numFmtId="3" fontId="3" fillId="5" borderId="48" xfId="0" applyNumberFormat="1" applyFont="1" applyFill="1" applyBorder="1" applyAlignment="1">
      <alignment horizontal="center" vertical="top" wrapText="1"/>
    </xf>
    <xf numFmtId="3" fontId="3" fillId="5" borderId="34" xfId="0" applyNumberFormat="1" applyFont="1" applyFill="1" applyBorder="1" applyAlignment="1">
      <alignment horizontal="center" vertical="top" wrapText="1"/>
    </xf>
    <xf numFmtId="1" fontId="3" fillId="5" borderId="34" xfId="1" applyNumberFormat="1" applyFont="1" applyFill="1" applyBorder="1" applyAlignment="1">
      <alignment horizontal="center" vertical="top"/>
    </xf>
    <xf numFmtId="3" fontId="3" fillId="5" borderId="37" xfId="0" applyNumberFormat="1" applyFont="1" applyFill="1" applyBorder="1" applyAlignment="1">
      <alignment horizontal="center" vertical="top" wrapText="1"/>
    </xf>
    <xf numFmtId="9" fontId="3" fillId="5" borderId="39" xfId="1" applyFont="1" applyFill="1" applyBorder="1" applyAlignment="1">
      <alignment horizontal="center" vertical="top"/>
    </xf>
    <xf numFmtId="9" fontId="3" fillId="5" borderId="35" xfId="1" applyFont="1" applyFill="1" applyBorder="1" applyAlignment="1">
      <alignment horizontal="center" vertical="top"/>
    </xf>
    <xf numFmtId="9" fontId="3" fillId="2" borderId="33" xfId="1" applyFont="1" applyFill="1" applyBorder="1" applyAlignment="1">
      <alignment horizontal="center" vertical="top"/>
    </xf>
    <xf numFmtId="1" fontId="3" fillId="2" borderId="33" xfId="1" applyNumberFormat="1" applyFont="1" applyFill="1" applyBorder="1" applyAlignment="1">
      <alignment horizontal="center" vertical="top"/>
    </xf>
    <xf numFmtId="9" fontId="3" fillId="2" borderId="44" xfId="1" applyFont="1" applyFill="1" applyBorder="1" applyAlignment="1">
      <alignment horizontal="center" vertical="top"/>
    </xf>
    <xf numFmtId="9" fontId="3" fillId="2" borderId="49" xfId="1" applyFont="1" applyFill="1" applyBorder="1" applyAlignment="1">
      <alignment horizontal="center" vertical="top"/>
    </xf>
    <xf numFmtId="9" fontId="3" fillId="2" borderId="43" xfId="1" applyFont="1" applyFill="1" applyBorder="1" applyAlignment="1">
      <alignment horizontal="center" vertical="top"/>
    </xf>
    <xf numFmtId="1" fontId="5" fillId="2" borderId="47" xfId="1" applyNumberFormat="1" applyFont="1" applyFill="1" applyBorder="1" applyAlignment="1">
      <alignment horizontal="center" vertical="top"/>
    </xf>
    <xf numFmtId="9" fontId="3" fillId="2" borderId="41" xfId="0" applyNumberFormat="1" applyFont="1" applyFill="1" applyBorder="1" applyAlignment="1">
      <alignment horizontal="center" vertical="top"/>
    </xf>
    <xf numFmtId="3" fontId="3" fillId="2" borderId="49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1" fontId="3" fillId="2" borderId="33" xfId="0" applyNumberFormat="1" applyFont="1" applyFill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top"/>
    </xf>
    <xf numFmtId="3" fontId="3" fillId="2" borderId="36" xfId="0" applyNumberFormat="1" applyFont="1" applyFill="1" applyBorder="1" applyAlignment="1">
      <alignment horizontal="center" vertical="top"/>
    </xf>
    <xf numFmtId="9" fontId="3" fillId="4" borderId="34" xfId="1" applyFont="1" applyFill="1" applyBorder="1" applyAlignment="1">
      <alignment horizontal="center" vertical="top"/>
    </xf>
    <xf numFmtId="3" fontId="3" fillId="0" borderId="15" xfId="0" applyNumberFormat="1" applyFont="1" applyBorder="1" applyAlignment="1">
      <alignment horizontal="center" vertical="top" wrapText="1"/>
    </xf>
    <xf numFmtId="9" fontId="3" fillId="3" borderId="2" xfId="1" applyFont="1" applyFill="1" applyBorder="1" applyAlignment="1">
      <alignment horizontal="center" vertical="top"/>
    </xf>
    <xf numFmtId="1" fontId="3" fillId="3" borderId="2" xfId="1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top"/>
    </xf>
    <xf numFmtId="9" fontId="3" fillId="3" borderId="32" xfId="1" applyFont="1" applyFill="1" applyBorder="1" applyAlignment="1">
      <alignment horizontal="center" vertical="top"/>
    </xf>
    <xf numFmtId="9" fontId="3" fillId="4" borderId="35" xfId="1" applyFont="1" applyFill="1" applyBorder="1" applyAlignment="1">
      <alignment horizontal="center" vertical="top"/>
    </xf>
    <xf numFmtId="9" fontId="3" fillId="4" borderId="37" xfId="1" applyFont="1" applyFill="1" applyBorder="1" applyAlignment="1">
      <alignment horizontal="center" vertical="top"/>
    </xf>
    <xf numFmtId="0" fontId="3" fillId="0" borderId="30" xfId="0" applyFont="1" applyBorder="1" applyAlignment="1">
      <alignment horizontal="left" vertical="top" wrapText="1"/>
    </xf>
    <xf numFmtId="9" fontId="3" fillId="3" borderId="3" xfId="1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8" fillId="0" borderId="22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1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9" fontId="3" fillId="5" borderId="28" xfId="0" applyNumberFormat="1" applyFont="1" applyFill="1" applyBorder="1" applyAlignment="1">
      <alignment horizontal="center" vertical="top" wrapText="1"/>
    </xf>
    <xf numFmtId="1" fontId="10" fillId="5" borderId="38" xfId="1" applyNumberFormat="1" applyFont="1" applyFill="1" applyBorder="1" applyAlignment="1">
      <alignment horizontal="center" vertical="top"/>
    </xf>
    <xf numFmtId="0" fontId="2" fillId="5" borderId="36" xfId="0" applyFont="1" applyFill="1" applyBorder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1" fillId="0" borderId="45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5" borderId="29" xfId="0" applyFont="1" applyFill="1" applyBorder="1" applyAlignment="1">
      <alignment horizontal="left" vertical="top" wrapText="1"/>
    </xf>
    <xf numFmtId="0" fontId="2" fillId="5" borderId="44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left" vertical="top" wrapText="1"/>
    </xf>
    <xf numFmtId="0" fontId="3" fillId="5" borderId="44" xfId="0" applyFont="1" applyFill="1" applyBorder="1" applyAlignment="1">
      <alignment horizontal="center" vertical="top"/>
    </xf>
    <xf numFmtId="9" fontId="3" fillId="4" borderId="44" xfId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/>
    </xf>
    <xf numFmtId="0" fontId="10" fillId="0" borderId="7" xfId="1" applyNumberFormat="1" applyFont="1" applyFill="1" applyBorder="1" applyAlignment="1">
      <alignment horizontal="center" vertical="top"/>
    </xf>
    <xf numFmtId="9" fontId="3" fillId="3" borderId="60" xfId="1" applyFont="1" applyFill="1" applyBorder="1" applyAlignment="1">
      <alignment horizontal="center" vertical="top"/>
    </xf>
    <xf numFmtId="9" fontId="3" fillId="3" borderId="1" xfId="1" applyFont="1" applyFill="1" applyBorder="1" applyAlignment="1">
      <alignment horizontal="center" vertical="top"/>
    </xf>
    <xf numFmtId="9" fontId="3" fillId="4" borderId="39" xfId="1" applyFont="1" applyFill="1" applyBorder="1" applyAlignment="1">
      <alignment horizontal="center" vertical="top"/>
    </xf>
    <xf numFmtId="0" fontId="2" fillId="5" borderId="41" xfId="0" applyFont="1" applyFill="1" applyBorder="1" applyAlignment="1">
      <alignment horizontal="center" vertical="top"/>
    </xf>
    <xf numFmtId="9" fontId="3" fillId="3" borderId="17" xfId="1" applyFont="1" applyFill="1" applyBorder="1" applyAlignment="1">
      <alignment horizontal="center" vertical="top"/>
    </xf>
    <xf numFmtId="9" fontId="3" fillId="6" borderId="34" xfId="1" applyFont="1" applyFill="1" applyBorder="1" applyAlignment="1">
      <alignment horizontal="center" vertical="top"/>
    </xf>
    <xf numFmtId="1" fontId="3" fillId="6" borderId="34" xfId="1" applyNumberFormat="1" applyFont="1" applyFill="1" applyBorder="1" applyAlignment="1">
      <alignment horizontal="center" vertical="top"/>
    </xf>
    <xf numFmtId="9" fontId="3" fillId="6" borderId="35" xfId="1" applyFont="1" applyFill="1" applyBorder="1" applyAlignment="1">
      <alignment horizontal="center" vertical="top"/>
    </xf>
    <xf numFmtId="2" fontId="3" fillId="4" borderId="39" xfId="1" applyNumberFormat="1" applyFont="1" applyFill="1" applyBorder="1" applyAlignment="1">
      <alignment horizontal="center" vertical="top"/>
    </xf>
    <xf numFmtId="0" fontId="2" fillId="5" borderId="43" xfId="0" applyFont="1" applyFill="1" applyBorder="1" applyAlignment="1">
      <alignment horizontal="center" vertical="top"/>
    </xf>
    <xf numFmtId="2" fontId="3" fillId="2" borderId="43" xfId="1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59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/>
    </xf>
    <xf numFmtId="1" fontId="3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16" xfId="0" applyNumberFormat="1" applyFont="1" applyFill="1" applyBorder="1" applyAlignment="1">
      <alignment horizontal="center" vertical="top"/>
    </xf>
    <xf numFmtId="9" fontId="14" fillId="3" borderId="8" xfId="1" applyFont="1" applyFill="1" applyBorder="1" applyAlignment="1">
      <alignment horizontal="center" vertical="top" wrapText="1"/>
    </xf>
    <xf numFmtId="1" fontId="5" fillId="3" borderId="19" xfId="1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3" fontId="5" fillId="3" borderId="30" xfId="1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5" borderId="49" xfId="0" applyFont="1" applyFill="1" applyBorder="1" applyAlignment="1">
      <alignment horizontal="center" vertical="top"/>
    </xf>
    <xf numFmtId="9" fontId="3" fillId="4" borderId="49" xfId="1" applyFont="1" applyFill="1" applyBorder="1" applyAlignment="1">
      <alignment horizontal="center" vertical="top"/>
    </xf>
    <xf numFmtId="16" fontId="8" fillId="0" borderId="46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6" fontId="8" fillId="0" borderId="27" xfId="0" applyNumberFormat="1" applyFont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top"/>
    </xf>
    <xf numFmtId="9" fontId="3" fillId="3" borderId="33" xfId="1" applyFont="1" applyFill="1" applyBorder="1" applyAlignment="1">
      <alignment horizontal="center" vertical="top"/>
    </xf>
    <xf numFmtId="9" fontId="3" fillId="4" borderId="36" xfId="1" applyFont="1" applyFill="1" applyBorder="1" applyAlignment="1">
      <alignment horizontal="center" vertical="top"/>
    </xf>
    <xf numFmtId="9" fontId="3" fillId="2" borderId="36" xfId="1" applyFont="1" applyFill="1" applyBorder="1" applyAlignment="1">
      <alignment horizontal="center" vertical="top"/>
    </xf>
    <xf numFmtId="0" fontId="3" fillId="3" borderId="36" xfId="0" applyFont="1" applyFill="1" applyBorder="1" applyAlignment="1">
      <alignment horizontal="center" vertical="top"/>
    </xf>
    <xf numFmtId="9" fontId="3" fillId="3" borderId="36" xfId="1" applyFont="1" applyFill="1" applyBorder="1" applyAlignment="1">
      <alignment horizontal="center" vertical="top"/>
    </xf>
    <xf numFmtId="0" fontId="3" fillId="3" borderId="44" xfId="0" applyFont="1" applyFill="1" applyBorder="1" applyAlignment="1">
      <alignment horizontal="center" vertical="top"/>
    </xf>
    <xf numFmtId="1" fontId="3" fillId="3" borderId="43" xfId="1" applyNumberFormat="1" applyFont="1" applyFill="1" applyBorder="1" applyAlignment="1">
      <alignment horizontal="center" vertical="top"/>
    </xf>
    <xf numFmtId="9" fontId="3" fillId="3" borderId="44" xfId="1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9" fontId="3" fillId="3" borderId="43" xfId="1" applyFont="1" applyFill="1" applyBorder="1" applyAlignment="1">
      <alignment horizontal="center" vertical="top"/>
    </xf>
    <xf numFmtId="0" fontId="3" fillId="3" borderId="49" xfId="0" applyFont="1" applyFill="1" applyBorder="1" applyAlignment="1">
      <alignment horizontal="center" vertical="top"/>
    </xf>
    <xf numFmtId="9" fontId="3" fillId="3" borderId="49" xfId="1" applyFont="1" applyFill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1" fontId="8" fillId="0" borderId="30" xfId="0" applyNumberFormat="1" applyFont="1" applyBorder="1" applyAlignment="1">
      <alignment horizontal="center" vertical="center" wrapText="1"/>
    </xf>
    <xf numFmtId="9" fontId="6" fillId="0" borderId="6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7" xfId="0" applyNumberFormat="1" applyFont="1" applyBorder="1" applyAlignment="1">
      <alignment horizontal="center" vertical="top" wrapText="1"/>
    </xf>
    <xf numFmtId="9" fontId="3" fillId="0" borderId="28" xfId="0" applyNumberFormat="1" applyFont="1" applyBorder="1" applyAlignment="1">
      <alignment horizontal="center" vertical="top" wrapText="1"/>
    </xf>
    <xf numFmtId="1" fontId="10" fillId="4" borderId="38" xfId="1" applyNumberFormat="1" applyFont="1" applyFill="1" applyBorder="1" applyAlignment="1">
      <alignment horizontal="center" vertical="top"/>
    </xf>
    <xf numFmtId="9" fontId="3" fillId="4" borderId="48" xfId="1" applyFont="1" applyFill="1" applyBorder="1" applyAlignment="1">
      <alignment horizontal="center" vertical="top"/>
    </xf>
    <xf numFmtId="9" fontId="6" fillId="0" borderId="35" xfId="1" applyFont="1" applyFill="1" applyBorder="1" applyAlignment="1">
      <alignment horizontal="center" vertical="top"/>
    </xf>
    <xf numFmtId="9" fontId="3" fillId="6" borderId="48" xfId="1" applyFont="1" applyFill="1" applyBorder="1" applyAlignment="1">
      <alignment horizontal="center" vertical="top"/>
    </xf>
    <xf numFmtId="9" fontId="3" fillId="6" borderId="37" xfId="1" applyFont="1" applyFill="1" applyBorder="1" applyAlignment="1">
      <alignment horizontal="center" vertical="top"/>
    </xf>
    <xf numFmtId="0" fontId="3" fillId="8" borderId="0" xfId="0" applyFont="1" applyFill="1" applyBorder="1" applyAlignment="1">
      <alignment horizontal="center" vertical="top"/>
    </xf>
    <xf numFmtId="0" fontId="3" fillId="8" borderId="61" xfId="0" applyFont="1" applyFill="1" applyBorder="1" applyAlignment="1">
      <alignment horizontal="center" vertical="top"/>
    </xf>
    <xf numFmtId="0" fontId="3" fillId="3" borderId="41" xfId="0" applyFont="1" applyFill="1" applyBorder="1" applyAlignment="1">
      <alignment horizontal="left" vertical="top" wrapText="1"/>
    </xf>
    <xf numFmtId="3" fontId="3" fillId="3" borderId="49" xfId="0" applyNumberFormat="1" applyFont="1" applyFill="1" applyBorder="1" applyAlignment="1">
      <alignment horizontal="center" vertical="top"/>
    </xf>
    <xf numFmtId="9" fontId="14" fillId="3" borderId="41" xfId="1" applyFont="1" applyFill="1" applyBorder="1" applyAlignment="1">
      <alignment horizontal="center" vertical="top" wrapText="1"/>
    </xf>
    <xf numFmtId="1" fontId="5" fillId="3" borderId="47" xfId="1" applyNumberFormat="1" applyFont="1" applyFill="1" applyBorder="1" applyAlignment="1">
      <alignment horizontal="center" vertical="top"/>
    </xf>
    <xf numFmtId="0" fontId="3" fillId="9" borderId="28" xfId="0" applyFont="1" applyFill="1" applyBorder="1" applyAlignment="1">
      <alignment horizontal="left" vertical="top" wrapText="1"/>
    </xf>
    <xf numFmtId="3" fontId="3" fillId="9" borderId="39" xfId="0" applyNumberFormat="1" applyFont="1" applyFill="1" applyBorder="1" applyAlignment="1">
      <alignment horizontal="center" vertical="top"/>
    </xf>
    <xf numFmtId="3" fontId="3" fillId="9" borderId="34" xfId="0" applyNumberFormat="1" applyFont="1" applyFill="1" applyBorder="1" applyAlignment="1">
      <alignment horizontal="center" vertical="top"/>
    </xf>
    <xf numFmtId="1" fontId="3" fillId="9" borderId="34" xfId="1" applyNumberFormat="1" applyFont="1" applyFill="1" applyBorder="1" applyAlignment="1">
      <alignment horizontal="center" vertical="top"/>
    </xf>
    <xf numFmtId="1" fontId="3" fillId="9" borderId="34" xfId="0" applyNumberFormat="1" applyFont="1" applyFill="1" applyBorder="1" applyAlignment="1">
      <alignment horizontal="center" vertical="top" wrapText="1"/>
    </xf>
    <xf numFmtId="0" fontId="3" fillId="9" borderId="34" xfId="0" applyFont="1" applyFill="1" applyBorder="1" applyAlignment="1">
      <alignment horizontal="center" vertical="top" wrapText="1"/>
    </xf>
    <xf numFmtId="3" fontId="3" fillId="9" borderId="34" xfId="0" applyNumberFormat="1" applyFont="1" applyFill="1" applyBorder="1" applyAlignment="1">
      <alignment horizontal="center" vertical="top" wrapText="1"/>
    </xf>
    <xf numFmtId="3" fontId="3" fillId="9" borderId="37" xfId="0" applyNumberFormat="1" applyFont="1" applyFill="1" applyBorder="1" applyAlignment="1">
      <alignment horizontal="center" vertical="top"/>
    </xf>
    <xf numFmtId="9" fontId="14" fillId="9" borderId="28" xfId="1" applyFont="1" applyFill="1" applyBorder="1" applyAlignment="1">
      <alignment horizontal="center" vertical="top" wrapText="1"/>
    </xf>
    <xf numFmtId="1" fontId="5" fillId="9" borderId="38" xfId="1" applyNumberFormat="1" applyFont="1" applyFill="1" applyBorder="1" applyAlignment="1">
      <alignment horizontal="center" vertical="top"/>
    </xf>
    <xf numFmtId="9" fontId="3" fillId="9" borderId="39" xfId="1" applyFont="1" applyFill="1" applyBorder="1" applyAlignment="1">
      <alignment horizontal="center" vertical="top"/>
    </xf>
    <xf numFmtId="9" fontId="3" fillId="9" borderId="35" xfId="1" applyFont="1" applyFill="1" applyBorder="1" applyAlignment="1">
      <alignment horizontal="center" vertical="top"/>
    </xf>
    <xf numFmtId="1" fontId="3" fillId="9" borderId="4" xfId="1" applyNumberFormat="1" applyFont="1" applyFill="1" applyBorder="1" applyAlignment="1">
      <alignment horizontal="center" vertical="top"/>
    </xf>
    <xf numFmtId="9" fontId="3" fillId="9" borderId="33" xfId="1" applyFont="1" applyFill="1" applyBorder="1" applyAlignment="1">
      <alignment horizontal="center" vertical="top"/>
    </xf>
    <xf numFmtId="9" fontId="3" fillId="9" borderId="44" xfId="1" applyFont="1" applyFill="1" applyBorder="1" applyAlignment="1">
      <alignment horizontal="center" vertical="top"/>
    </xf>
    <xf numFmtId="9" fontId="3" fillId="9" borderId="36" xfId="1" applyFont="1" applyFill="1" applyBorder="1" applyAlignment="1">
      <alignment horizontal="center" vertical="top"/>
    </xf>
    <xf numFmtId="9" fontId="3" fillId="9" borderId="49" xfId="1" applyFont="1" applyFill="1" applyBorder="1" applyAlignment="1">
      <alignment horizontal="center" vertical="top"/>
    </xf>
    <xf numFmtId="9" fontId="3" fillId="9" borderId="6" xfId="1" applyFont="1" applyFill="1" applyBorder="1" applyAlignment="1">
      <alignment horizontal="center" vertical="top"/>
    </xf>
    <xf numFmtId="1" fontId="3" fillId="9" borderId="53" xfId="1" applyNumberFormat="1" applyFont="1" applyFill="1" applyBorder="1" applyAlignment="1">
      <alignment horizontal="center" vertical="top"/>
    </xf>
    <xf numFmtId="9" fontId="3" fillId="9" borderId="52" xfId="1" applyFont="1" applyFill="1" applyBorder="1" applyAlignment="1">
      <alignment horizontal="center" vertical="top"/>
    </xf>
    <xf numFmtId="0" fontId="3" fillId="7" borderId="36" xfId="0" applyFont="1" applyFill="1" applyBorder="1" applyAlignment="1">
      <alignment horizontal="center" vertical="top"/>
    </xf>
    <xf numFmtId="9" fontId="6" fillId="0" borderId="48" xfId="1" applyFont="1" applyFill="1" applyBorder="1" applyAlignment="1">
      <alignment horizontal="center" vertical="top"/>
    </xf>
    <xf numFmtId="9" fontId="3" fillId="2" borderId="17" xfId="1" applyFont="1" applyFill="1" applyBorder="1" applyAlignment="1">
      <alignment horizontal="center" vertical="top"/>
    </xf>
    <xf numFmtId="9" fontId="3" fillId="3" borderId="15" xfId="1" applyFont="1" applyFill="1" applyBorder="1" applyAlignment="1">
      <alignment horizontal="center" vertical="top"/>
    </xf>
    <xf numFmtId="9" fontId="3" fillId="9" borderId="15" xfId="1" applyFont="1" applyFill="1" applyBorder="1" applyAlignment="1">
      <alignment horizontal="center" vertical="top"/>
    </xf>
    <xf numFmtId="9" fontId="6" fillId="0" borderId="15" xfId="1" applyFont="1" applyFill="1" applyBorder="1" applyAlignment="1">
      <alignment horizontal="center" vertical="top"/>
    </xf>
    <xf numFmtId="0" fontId="3" fillId="7" borderId="44" xfId="0" applyFont="1" applyFill="1" applyBorder="1" applyAlignment="1">
      <alignment horizontal="center" vertical="top"/>
    </xf>
    <xf numFmtId="9" fontId="3" fillId="9" borderId="2" xfId="1" applyFont="1" applyFill="1" applyBorder="1" applyAlignment="1">
      <alignment horizontal="center" vertical="top"/>
    </xf>
    <xf numFmtId="9" fontId="3" fillId="9" borderId="3" xfId="1" applyFont="1" applyFill="1" applyBorder="1" applyAlignment="1">
      <alignment horizontal="center" vertical="top"/>
    </xf>
    <xf numFmtId="3" fontId="3" fillId="9" borderId="39" xfId="0" applyNumberFormat="1" applyFont="1" applyFill="1" applyBorder="1" applyAlignment="1">
      <alignment horizontal="center" vertical="top" wrapText="1"/>
    </xf>
    <xf numFmtId="1" fontId="3" fillId="9" borderId="39" xfId="1" applyNumberFormat="1" applyFont="1" applyFill="1" applyBorder="1" applyAlignment="1">
      <alignment horizontal="center" vertical="top"/>
    </xf>
    <xf numFmtId="0" fontId="3" fillId="9" borderId="30" xfId="0" applyFont="1" applyFill="1" applyBorder="1" applyAlignment="1">
      <alignment horizontal="left" vertical="top" wrapText="1"/>
    </xf>
    <xf numFmtId="3" fontId="3" fillId="9" borderId="56" xfId="0" applyNumberFormat="1" applyFont="1" applyFill="1" applyBorder="1" applyAlignment="1">
      <alignment horizontal="center" vertical="top" wrapText="1"/>
    </xf>
    <xf numFmtId="3" fontId="3" fillId="9" borderId="53" xfId="0" applyNumberFormat="1" applyFont="1" applyFill="1" applyBorder="1" applyAlignment="1">
      <alignment horizontal="center" vertical="top"/>
    </xf>
    <xf numFmtId="0" fontId="3" fillId="9" borderId="53" xfId="0" applyFont="1" applyFill="1" applyBorder="1" applyAlignment="1">
      <alignment horizontal="center" vertical="top" wrapText="1"/>
    </xf>
    <xf numFmtId="3" fontId="3" fillId="9" borderId="53" xfId="0" applyNumberFormat="1" applyFont="1" applyFill="1" applyBorder="1" applyAlignment="1">
      <alignment horizontal="center" vertical="top" wrapText="1"/>
    </xf>
    <xf numFmtId="3" fontId="3" fillId="9" borderId="52" xfId="0" applyNumberFormat="1" applyFont="1" applyFill="1" applyBorder="1" applyAlignment="1">
      <alignment horizontal="center" vertical="top"/>
    </xf>
    <xf numFmtId="9" fontId="14" fillId="9" borderId="30" xfId="1" applyFont="1" applyFill="1" applyBorder="1" applyAlignment="1">
      <alignment horizontal="center" vertical="top" wrapText="1"/>
    </xf>
    <xf numFmtId="1" fontId="5" fillId="9" borderId="55" xfId="1" applyNumberFormat="1" applyFont="1" applyFill="1" applyBorder="1" applyAlignment="1">
      <alignment horizontal="center" vertical="top"/>
    </xf>
    <xf numFmtId="9" fontId="3" fillId="9" borderId="56" xfId="1" applyFont="1" applyFill="1" applyBorder="1" applyAlignment="1">
      <alignment horizontal="center" vertical="top"/>
    </xf>
    <xf numFmtId="9" fontId="3" fillId="9" borderId="32" xfId="1" applyFont="1" applyFill="1" applyBorder="1" applyAlignment="1">
      <alignment horizontal="center" vertical="top"/>
    </xf>
    <xf numFmtId="9" fontId="3" fillId="9" borderId="17" xfId="1" applyFont="1" applyFill="1" applyBorder="1" applyAlignment="1">
      <alignment horizontal="center" vertical="top"/>
    </xf>
    <xf numFmtId="9" fontId="3" fillId="9" borderId="16" xfId="1" applyFont="1" applyFill="1" applyBorder="1" applyAlignment="1">
      <alignment horizontal="center" vertical="top"/>
    </xf>
    <xf numFmtId="3" fontId="3" fillId="9" borderId="48" xfId="0" applyNumberFormat="1" applyFont="1" applyFill="1" applyBorder="1" applyAlignment="1">
      <alignment horizontal="center" vertical="top"/>
    </xf>
    <xf numFmtId="0" fontId="3" fillId="5" borderId="41" xfId="0" applyFont="1" applyFill="1" applyBorder="1" applyAlignment="1">
      <alignment horizontal="center" vertical="top"/>
    </xf>
    <xf numFmtId="3" fontId="5" fillId="2" borderId="41" xfId="1" applyNumberFormat="1" applyFont="1" applyFill="1" applyBorder="1" applyAlignment="1">
      <alignment horizontal="center" vertical="top"/>
    </xf>
    <xf numFmtId="3" fontId="5" fillId="3" borderId="41" xfId="1" applyNumberFormat="1" applyFont="1" applyFill="1" applyBorder="1" applyAlignment="1">
      <alignment horizontal="center" vertical="top"/>
    </xf>
    <xf numFmtId="3" fontId="5" fillId="3" borderId="8" xfId="1" applyNumberFormat="1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1" fontId="3" fillId="9" borderId="43" xfId="1" applyNumberFormat="1" applyFont="1" applyFill="1" applyBorder="1" applyAlignment="1">
      <alignment horizontal="center" vertical="top"/>
    </xf>
    <xf numFmtId="1" fontId="3" fillId="9" borderId="1" xfId="1" applyNumberFormat="1" applyFont="1" applyFill="1" applyBorder="1" applyAlignment="1">
      <alignment horizontal="center" vertical="top"/>
    </xf>
    <xf numFmtId="1" fontId="3" fillId="9" borderId="33" xfId="1" applyNumberFormat="1" applyFont="1" applyFill="1" applyBorder="1" applyAlignment="1">
      <alignment horizontal="center" vertical="top"/>
    </xf>
    <xf numFmtId="9" fontId="3" fillId="4" borderId="5" xfId="1" applyFont="1" applyFill="1" applyBorder="1" applyAlignment="1">
      <alignment horizontal="center" vertical="top"/>
    </xf>
    <xf numFmtId="1" fontId="3" fillId="9" borderId="2" xfId="1" applyNumberFormat="1" applyFont="1" applyFill="1" applyBorder="1" applyAlignment="1">
      <alignment horizontal="center" vertical="top"/>
    </xf>
    <xf numFmtId="0" fontId="3" fillId="5" borderId="29" xfId="0" applyFont="1" applyFill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 wrapText="1"/>
    </xf>
    <xf numFmtId="9" fontId="3" fillId="0" borderId="36" xfId="1" applyFont="1" applyFill="1" applyBorder="1" applyAlignment="1">
      <alignment horizontal="center" vertical="top"/>
    </xf>
    <xf numFmtId="9" fontId="3" fillId="0" borderId="44" xfId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 wrapText="1"/>
    </xf>
    <xf numFmtId="3" fontId="3" fillId="2" borderId="15" xfId="0" applyNumberFormat="1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top"/>
    </xf>
    <xf numFmtId="1" fontId="3" fillId="2" borderId="5" xfId="1" applyNumberFormat="1" applyFont="1" applyFill="1" applyBorder="1" applyAlignment="1">
      <alignment horizontal="center" vertical="top"/>
    </xf>
    <xf numFmtId="1" fontId="3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3" fillId="2" borderId="14" xfId="0" applyNumberFormat="1" applyFont="1" applyFill="1" applyBorder="1" applyAlignment="1">
      <alignment horizontal="center" vertical="top"/>
    </xf>
    <xf numFmtId="9" fontId="3" fillId="2" borderId="7" xfId="0" applyNumberFormat="1" applyFont="1" applyFill="1" applyBorder="1" applyAlignment="1">
      <alignment horizontal="center" vertical="top"/>
    </xf>
    <xf numFmtId="1" fontId="5" fillId="2" borderId="38" xfId="1" applyNumberFormat="1" applyFont="1" applyFill="1" applyBorder="1" applyAlignment="1">
      <alignment horizontal="center" vertical="top"/>
    </xf>
    <xf numFmtId="9" fontId="3" fillId="2" borderId="39" xfId="1" applyFont="1" applyFill="1" applyBorder="1" applyAlignment="1">
      <alignment horizontal="center" vertical="top"/>
    </xf>
    <xf numFmtId="9" fontId="3" fillId="2" borderId="14" xfId="1" applyFont="1" applyFill="1" applyBorder="1" applyAlignment="1">
      <alignment horizontal="center" vertical="top"/>
    </xf>
    <xf numFmtId="1" fontId="3" fillId="2" borderId="4" xfId="1" applyNumberFormat="1" applyFont="1" applyFill="1" applyBorder="1" applyAlignment="1">
      <alignment horizontal="center" vertical="top"/>
    </xf>
    <xf numFmtId="3" fontId="2" fillId="2" borderId="28" xfId="1" applyNumberFormat="1" applyFont="1" applyFill="1" applyBorder="1" applyAlignment="1">
      <alignment horizontal="center" vertical="top"/>
    </xf>
    <xf numFmtId="9" fontId="3" fillId="2" borderId="35" xfId="1" applyFont="1" applyFill="1" applyBorder="1" applyAlignment="1">
      <alignment horizontal="center" vertical="top"/>
    </xf>
    <xf numFmtId="3" fontId="3" fillId="3" borderId="44" xfId="0" applyNumberFormat="1" applyFont="1" applyFill="1" applyBorder="1" applyAlignment="1">
      <alignment horizontal="center" vertical="top"/>
    </xf>
    <xf numFmtId="9" fontId="14" fillId="3" borderId="41" xfId="1" applyNumberFormat="1" applyFont="1" applyFill="1" applyBorder="1" applyAlignment="1">
      <alignment horizontal="center" vertical="top" wrapText="1"/>
    </xf>
    <xf numFmtId="3" fontId="3" fillId="3" borderId="50" xfId="0" applyNumberFormat="1" applyFont="1" applyFill="1" applyBorder="1" applyAlignment="1">
      <alignment horizontal="center" vertical="top"/>
    </xf>
    <xf numFmtId="2" fontId="3" fillId="4" borderId="4" xfId="1" applyNumberFormat="1" applyFont="1" applyFill="1" applyBorder="1" applyAlignment="1">
      <alignment horizontal="center" vertical="top"/>
    </xf>
    <xf numFmtId="1" fontId="3" fillId="9" borderId="56" xfId="1" applyNumberFormat="1" applyFont="1" applyFill="1" applyBorder="1" applyAlignment="1">
      <alignment horizontal="center" vertical="top"/>
    </xf>
    <xf numFmtId="2" fontId="3" fillId="4" borderId="43" xfId="1" applyNumberFormat="1" applyFont="1" applyFill="1" applyBorder="1" applyAlignment="1">
      <alignment horizontal="center" vertical="top"/>
    </xf>
    <xf numFmtId="1" fontId="3" fillId="2" borderId="63" xfId="1" applyNumberFormat="1" applyFont="1" applyFill="1" applyBorder="1" applyAlignment="1">
      <alignment horizontal="center" vertical="top"/>
    </xf>
    <xf numFmtId="1" fontId="3" fillId="3" borderId="62" xfId="1" applyNumberFormat="1" applyFont="1" applyFill="1" applyBorder="1" applyAlignment="1">
      <alignment horizontal="center" vertical="top"/>
    </xf>
    <xf numFmtId="9" fontId="3" fillId="2" borderId="48" xfId="1" applyFont="1" applyFill="1" applyBorder="1" applyAlignment="1">
      <alignment horizontal="center" vertical="top"/>
    </xf>
    <xf numFmtId="3" fontId="5" fillId="9" borderId="41" xfId="1" applyNumberFormat="1" applyFont="1" applyFill="1" applyBorder="1" applyAlignment="1">
      <alignment horizontal="center" vertical="top"/>
    </xf>
    <xf numFmtId="3" fontId="5" fillId="9" borderId="8" xfId="1" applyNumberFormat="1" applyFont="1" applyFill="1" applyBorder="1" applyAlignment="1">
      <alignment horizontal="center" vertical="top"/>
    </xf>
    <xf numFmtId="0" fontId="10" fillId="0" borderId="28" xfId="1" applyNumberFormat="1" applyFont="1" applyFill="1" applyBorder="1" applyAlignment="1">
      <alignment horizontal="center" vertical="top"/>
    </xf>
    <xf numFmtId="0" fontId="3" fillId="7" borderId="41" xfId="0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center" vertical="top"/>
    </xf>
    <xf numFmtId="3" fontId="5" fillId="9" borderId="7" xfId="1" applyNumberFormat="1" applyFont="1" applyFill="1" applyBorder="1" applyAlignment="1">
      <alignment horizontal="center" vertical="top"/>
    </xf>
    <xf numFmtId="3" fontId="5" fillId="9" borderId="9" xfId="1" applyNumberFormat="1" applyFont="1" applyFill="1" applyBorder="1" applyAlignment="1">
      <alignment horizontal="center" vertical="top"/>
    </xf>
    <xf numFmtId="9" fontId="3" fillId="9" borderId="26" xfId="1" applyFont="1" applyFill="1" applyBorder="1" applyAlignment="1">
      <alignment horizontal="center" vertical="top"/>
    </xf>
    <xf numFmtId="9" fontId="3" fillId="9" borderId="23" xfId="1" applyFont="1" applyFill="1" applyBorder="1" applyAlignment="1">
      <alignment horizontal="center" vertical="top"/>
    </xf>
    <xf numFmtId="3" fontId="3" fillId="9" borderId="60" xfId="0" applyNumberFormat="1" applyFont="1" applyFill="1" applyBorder="1" applyAlignment="1">
      <alignment horizontal="center" vertical="top"/>
    </xf>
    <xf numFmtId="1" fontId="3" fillId="9" borderId="53" xfId="0" applyNumberFormat="1" applyFont="1" applyFill="1" applyBorder="1" applyAlignment="1">
      <alignment horizontal="center" vertical="top" wrapText="1"/>
    </xf>
    <xf numFmtId="3" fontId="3" fillId="9" borderId="21" xfId="0" applyNumberFormat="1" applyFont="1" applyFill="1" applyBorder="1" applyAlignment="1">
      <alignment horizontal="center" vertical="top"/>
    </xf>
    <xf numFmtId="3" fontId="3" fillId="9" borderId="20" xfId="0" applyNumberFormat="1" applyFont="1" applyFill="1" applyBorder="1" applyAlignment="1">
      <alignment horizontal="center" vertical="top"/>
    </xf>
    <xf numFmtId="1" fontId="3" fillId="9" borderId="20" xfId="1" applyNumberFormat="1" applyFont="1" applyFill="1" applyBorder="1" applyAlignment="1">
      <alignment horizontal="center" vertical="top"/>
    </xf>
    <xf numFmtId="1" fontId="3" fillId="9" borderId="20" xfId="0" applyNumberFormat="1" applyFont="1" applyFill="1" applyBorder="1" applyAlignment="1">
      <alignment horizontal="center" vertical="top" wrapText="1"/>
    </xf>
    <xf numFmtId="0" fontId="3" fillId="9" borderId="20" xfId="0" applyFont="1" applyFill="1" applyBorder="1" applyAlignment="1">
      <alignment horizontal="center" vertical="top" wrapText="1"/>
    </xf>
    <xf numFmtId="3" fontId="3" fillId="9" borderId="20" xfId="0" applyNumberFormat="1" applyFont="1" applyFill="1" applyBorder="1" applyAlignment="1">
      <alignment horizontal="center" vertical="top" wrapText="1"/>
    </xf>
    <xf numFmtId="3" fontId="3" fillId="9" borderId="23" xfId="0" applyNumberFormat="1" applyFont="1" applyFill="1" applyBorder="1" applyAlignment="1">
      <alignment horizontal="center" vertical="top"/>
    </xf>
    <xf numFmtId="9" fontId="14" fillId="9" borderId="9" xfId="1" applyNumberFormat="1" applyFont="1" applyFill="1" applyBorder="1" applyAlignment="1">
      <alignment horizontal="center" vertical="top" wrapText="1"/>
    </xf>
    <xf numFmtId="1" fontId="5" fillId="9" borderId="21" xfId="1" applyNumberFormat="1" applyFont="1" applyFill="1" applyBorder="1" applyAlignment="1">
      <alignment horizontal="center" vertical="top"/>
    </xf>
    <xf numFmtId="9" fontId="3" fillId="9" borderId="22" xfId="1" applyFont="1" applyFill="1" applyBorder="1" applyAlignment="1">
      <alignment horizontal="center" vertical="top"/>
    </xf>
    <xf numFmtId="1" fontId="3" fillId="9" borderId="54" xfId="1" applyNumberFormat="1" applyFont="1" applyFill="1" applyBorder="1" applyAlignment="1">
      <alignment horizontal="center" vertical="top"/>
    </xf>
    <xf numFmtId="0" fontId="3" fillId="9" borderId="54" xfId="0" applyFont="1" applyFill="1" applyBorder="1" applyAlignment="1">
      <alignment horizontal="center" vertical="top"/>
    </xf>
    <xf numFmtId="1" fontId="3" fillId="9" borderId="52" xfId="1" applyNumberFormat="1" applyFont="1" applyFill="1" applyBorder="1" applyAlignment="1">
      <alignment horizontal="center" vertical="top"/>
    </xf>
    <xf numFmtId="9" fontId="3" fillId="9" borderId="20" xfId="1" applyFont="1" applyFill="1" applyBorder="1" applyAlignment="1">
      <alignment horizontal="center" vertical="top"/>
    </xf>
    <xf numFmtId="9" fontId="3" fillId="9" borderId="54" xfId="1" applyFont="1" applyFill="1" applyBorder="1" applyAlignment="1">
      <alignment horizontal="center" vertical="top"/>
    </xf>
    <xf numFmtId="0" fontId="3" fillId="9" borderId="55" xfId="0" applyFont="1" applyFill="1" applyBorder="1" applyAlignment="1">
      <alignment horizontal="center" vertical="top"/>
    </xf>
    <xf numFmtId="3" fontId="2" fillId="9" borderId="30" xfId="0" applyNumberFormat="1" applyFont="1" applyFill="1" applyBorder="1" applyAlignment="1">
      <alignment horizontal="center" vertical="top" wrapText="1"/>
    </xf>
    <xf numFmtId="9" fontId="3" fillId="9" borderId="60" xfId="1" applyFont="1" applyFill="1" applyBorder="1" applyAlignment="1">
      <alignment horizontal="center" vertical="top"/>
    </xf>
    <xf numFmtId="0" fontId="8" fillId="0" borderId="4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  <xf numFmtId="3" fontId="5" fillId="0" borderId="41" xfId="1" applyNumberFormat="1" applyFont="1" applyFill="1" applyBorder="1" applyAlignment="1">
      <alignment horizontal="center" vertical="top"/>
    </xf>
    <xf numFmtId="9" fontId="3" fillId="0" borderId="15" xfId="1" applyFont="1" applyFill="1" applyBorder="1" applyAlignment="1">
      <alignment horizontal="center" vertical="top"/>
    </xf>
    <xf numFmtId="9" fontId="14" fillId="0" borderId="8" xfId="1" applyFont="1" applyFill="1" applyBorder="1" applyAlignment="1">
      <alignment horizontal="center" vertical="top" wrapText="1"/>
    </xf>
    <xf numFmtId="1" fontId="4" fillId="9" borderId="53" xfId="0" applyNumberFormat="1" applyFont="1" applyFill="1" applyBorder="1" applyAlignment="1">
      <alignment horizontal="center" vertical="top" wrapText="1"/>
    </xf>
    <xf numFmtId="3" fontId="4" fillId="9" borderId="53" xfId="0" applyNumberFormat="1" applyFont="1" applyFill="1" applyBorder="1" applyAlignment="1">
      <alignment horizontal="center" vertical="top" wrapText="1"/>
    </xf>
    <xf numFmtId="1" fontId="4" fillId="9" borderId="34" xfId="0" applyNumberFormat="1" applyFont="1" applyFill="1" applyBorder="1" applyAlignment="1">
      <alignment horizontal="center" vertical="top" wrapText="1"/>
    </xf>
    <xf numFmtId="3" fontId="4" fillId="9" borderId="34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0E49-B055-4040-ADEC-1E01EB234486}">
  <dimension ref="A1:BM45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2" sqref="V2"/>
    </sheetView>
  </sheetViews>
  <sheetFormatPr baseColWidth="10" defaultColWidth="8.33203125" defaultRowHeight="14"/>
  <cols>
    <col min="1" max="1" width="14.1640625" style="14" customWidth="1"/>
    <col min="2" max="2" width="33.83203125" style="5" customWidth="1"/>
    <col min="3" max="3" width="8.1640625" style="1" customWidth="1"/>
    <col min="4" max="4" width="7.1640625" style="1" customWidth="1"/>
    <col min="5" max="5" width="8.1640625" style="11" customWidth="1"/>
    <col min="6" max="6" width="7.5" style="6" customWidth="1"/>
    <col min="7" max="7" width="8" style="6" customWidth="1"/>
    <col min="8" max="8" width="9.33203125" style="1" customWidth="1"/>
    <col min="9" max="9" width="10.6640625" style="6" customWidth="1"/>
    <col min="10" max="10" width="9.83203125" style="6" customWidth="1"/>
    <col min="11" max="11" width="10" style="11" customWidth="1"/>
    <col min="12" max="12" width="8.33203125" style="6" customWidth="1"/>
    <col min="13" max="13" width="9.83203125" style="6" customWidth="1"/>
    <col min="14" max="14" width="10.33203125" style="6" hidden="1" customWidth="1"/>
    <col min="15" max="15" width="11" style="6" hidden="1" customWidth="1"/>
    <col min="16" max="16" width="10.1640625" style="6" hidden="1" customWidth="1"/>
    <col min="17" max="17" width="11.33203125" style="6" hidden="1" customWidth="1"/>
    <col min="18" max="18" width="12.33203125" style="6" hidden="1" customWidth="1"/>
    <col min="19" max="20" width="10.1640625" style="6" hidden="1" customWidth="1"/>
    <col min="21" max="21" width="8.83203125" style="1" customWidth="1"/>
    <col min="22" max="22" width="8.33203125" style="6" customWidth="1"/>
    <col min="23" max="23" width="9.6640625" style="6" customWidth="1"/>
    <col min="24" max="24" width="8.83203125" style="1" customWidth="1"/>
    <col min="25" max="25" width="8.33203125" style="6" customWidth="1"/>
    <col min="26" max="26" width="9.6640625" style="6" customWidth="1"/>
    <col min="27" max="32" width="8.33203125" style="1"/>
    <col min="33" max="35" width="8.33203125" style="2"/>
    <col min="36" max="65" width="8.33203125" style="7"/>
    <col min="66" max="16384" width="8.33203125" style="1"/>
  </cols>
  <sheetData>
    <row r="1" spans="1:65" ht="127" customHeight="1" thickBot="1">
      <c r="A1" s="292" t="s">
        <v>61</v>
      </c>
      <c r="B1" s="293"/>
      <c r="E1" s="90"/>
      <c r="F1" s="89"/>
      <c r="G1" s="89"/>
      <c r="H1" s="88"/>
      <c r="I1" s="88"/>
      <c r="J1" s="24" t="s">
        <v>0</v>
      </c>
      <c r="K1" s="87"/>
      <c r="L1" s="294" t="s">
        <v>23</v>
      </c>
      <c r="M1" s="295"/>
      <c r="N1" s="297" t="s">
        <v>24</v>
      </c>
      <c r="O1" s="298"/>
      <c r="P1" s="297" t="s">
        <v>25</v>
      </c>
      <c r="Q1" s="296"/>
      <c r="R1" s="298"/>
      <c r="S1" s="296" t="s">
        <v>26</v>
      </c>
      <c r="T1" s="296"/>
      <c r="U1" s="157"/>
      <c r="V1" s="294" t="s">
        <v>56</v>
      </c>
      <c r="W1" s="295"/>
      <c r="X1" s="157"/>
      <c r="Y1" s="294" t="s">
        <v>1</v>
      </c>
      <c r="Z1" s="295"/>
    </row>
    <row r="2" spans="1:65" ht="109" customHeight="1" thickBot="1">
      <c r="A2" s="122" t="s">
        <v>2</v>
      </c>
      <c r="B2" s="98" t="s">
        <v>3</v>
      </c>
      <c r="C2" s="86" t="s">
        <v>4</v>
      </c>
      <c r="D2" s="22" t="s">
        <v>5</v>
      </c>
      <c r="E2" s="85" t="s">
        <v>6</v>
      </c>
      <c r="F2" s="22" t="s">
        <v>7</v>
      </c>
      <c r="G2" s="22" t="s">
        <v>8</v>
      </c>
      <c r="H2" s="22" t="s">
        <v>57</v>
      </c>
      <c r="I2" s="23" t="s">
        <v>58</v>
      </c>
      <c r="J2" s="24" t="s">
        <v>9</v>
      </c>
      <c r="K2" s="84" t="s">
        <v>59</v>
      </c>
      <c r="L2" s="83" t="s">
        <v>10</v>
      </c>
      <c r="M2" s="91" t="s">
        <v>11</v>
      </c>
      <c r="N2" s="99" t="s">
        <v>27</v>
      </c>
      <c r="O2" s="91" t="s">
        <v>28</v>
      </c>
      <c r="P2" s="290" t="s">
        <v>29</v>
      </c>
      <c r="Q2" s="100" t="s">
        <v>30</v>
      </c>
      <c r="R2" s="142" t="s">
        <v>31</v>
      </c>
      <c r="S2" s="143" t="s">
        <v>32</v>
      </c>
      <c r="T2" s="141" t="s">
        <v>33</v>
      </c>
      <c r="U2" s="158" t="s">
        <v>60</v>
      </c>
      <c r="V2" s="83" t="s">
        <v>10</v>
      </c>
      <c r="W2" s="91" t="s">
        <v>11</v>
      </c>
      <c r="X2" s="158" t="s">
        <v>34</v>
      </c>
      <c r="Y2" s="83" t="s">
        <v>10</v>
      </c>
      <c r="Z2" s="91" t="s">
        <v>11</v>
      </c>
    </row>
    <row r="3" spans="1:65" s="3" customFormat="1" ht="20" customHeight="1">
      <c r="A3" s="123" t="s">
        <v>14</v>
      </c>
      <c r="B3" s="101" t="s">
        <v>12</v>
      </c>
      <c r="C3" s="73">
        <v>553</v>
      </c>
      <c r="D3" s="18">
        <v>6</v>
      </c>
      <c r="E3" s="19">
        <f t="shared" ref="E3:E31" si="0">C3+(D3*24)</f>
        <v>697</v>
      </c>
      <c r="F3" s="18">
        <v>0</v>
      </c>
      <c r="G3" s="18">
        <v>0</v>
      </c>
      <c r="H3" s="18">
        <v>0</v>
      </c>
      <c r="I3" s="28">
        <v>714</v>
      </c>
      <c r="J3" s="29">
        <v>0.20168067226890757</v>
      </c>
      <c r="K3" s="27">
        <v>714</v>
      </c>
      <c r="L3" s="26">
        <f t="shared" ref="L3:L31" si="1">$K3/C3</f>
        <v>1.2911392405063291</v>
      </c>
      <c r="M3" s="78">
        <f t="shared" ref="M3:M16" si="2">K3/$E3</f>
        <v>1.024390243902439</v>
      </c>
      <c r="N3" s="255"/>
      <c r="O3" s="20"/>
      <c r="P3" s="231"/>
      <c r="Q3" s="231"/>
      <c r="R3" s="20"/>
      <c r="S3" s="26"/>
      <c r="T3" s="20"/>
      <c r="U3" s="109" t="s">
        <v>13</v>
      </c>
      <c r="V3" s="202" t="s">
        <v>13</v>
      </c>
      <c r="W3" s="159" t="s">
        <v>13</v>
      </c>
      <c r="X3" s="109" t="s">
        <v>13</v>
      </c>
      <c r="Y3" s="202" t="s">
        <v>13</v>
      </c>
      <c r="Z3" s="159" t="s">
        <v>13</v>
      </c>
      <c r="AG3" s="82"/>
      <c r="AH3" s="82"/>
      <c r="AI3" s="82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s="3" customFormat="1" ht="20" customHeight="1" thickBot="1">
      <c r="A4" s="124"/>
      <c r="B4" s="102" t="s">
        <v>15</v>
      </c>
      <c r="C4" s="45">
        <v>553</v>
      </c>
      <c r="D4" s="46">
        <v>6</v>
      </c>
      <c r="E4" s="47">
        <f t="shared" si="0"/>
        <v>697</v>
      </c>
      <c r="F4" s="46">
        <v>0</v>
      </c>
      <c r="G4" s="46">
        <v>0</v>
      </c>
      <c r="H4" s="46">
        <v>0</v>
      </c>
      <c r="I4" s="48">
        <v>643</v>
      </c>
      <c r="J4" s="49">
        <v>0.2</v>
      </c>
      <c r="K4" s="50">
        <v>643</v>
      </c>
      <c r="L4" s="51">
        <f t="shared" si="1"/>
        <v>1.1627486437613019</v>
      </c>
      <c r="M4" s="52">
        <f t="shared" si="2"/>
        <v>0.92252510760401718</v>
      </c>
      <c r="N4" s="119"/>
      <c r="O4" s="103"/>
      <c r="P4" s="92"/>
      <c r="Q4" s="92"/>
      <c r="R4" s="103"/>
      <c r="S4" s="119"/>
      <c r="T4" s="103"/>
      <c r="U4" s="113" t="s">
        <v>13</v>
      </c>
      <c r="V4" s="96" t="s">
        <v>13</v>
      </c>
      <c r="W4" s="103" t="s">
        <v>13</v>
      </c>
      <c r="X4" s="113" t="s">
        <v>13</v>
      </c>
      <c r="Y4" s="96" t="s">
        <v>13</v>
      </c>
      <c r="Z4" s="103"/>
      <c r="AA4" s="82"/>
      <c r="AB4" s="82"/>
      <c r="AC4" s="82"/>
      <c r="AD4" s="82"/>
      <c r="AE4" s="82"/>
      <c r="AF4" s="82"/>
      <c r="AG4" s="82"/>
      <c r="AH4" s="82"/>
      <c r="AI4" s="82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</row>
    <row r="5" spans="1:65" s="9" customFormat="1" ht="28" customHeight="1" thickTop="1">
      <c r="A5" s="125"/>
      <c r="B5" s="104" t="s">
        <v>35</v>
      </c>
      <c r="C5" s="71">
        <v>553</v>
      </c>
      <c r="D5" s="70">
        <v>10</v>
      </c>
      <c r="E5" s="60">
        <f t="shared" si="0"/>
        <v>793</v>
      </c>
      <c r="F5" s="69">
        <v>1</v>
      </c>
      <c r="G5" s="68">
        <v>0</v>
      </c>
      <c r="H5" s="67">
        <v>14</v>
      </c>
      <c r="I5" s="66">
        <f>K5-H5</f>
        <v>498</v>
      </c>
      <c r="J5" s="65">
        <v>7.3122529644268769E-2</v>
      </c>
      <c r="K5" s="64">
        <v>512</v>
      </c>
      <c r="L5" s="63">
        <f t="shared" si="1"/>
        <v>0.92585895117540684</v>
      </c>
      <c r="M5" s="61">
        <f t="shared" si="2"/>
        <v>0.64564943253467844</v>
      </c>
      <c r="N5" s="120"/>
      <c r="O5" s="61"/>
      <c r="P5" s="59"/>
      <c r="Q5" s="59"/>
      <c r="R5" s="61"/>
      <c r="S5" s="63"/>
      <c r="T5" s="61"/>
      <c r="U5" s="222">
        <f>570+H5</f>
        <v>584</v>
      </c>
      <c r="V5" s="147">
        <f>$U5/C5</f>
        <v>1.0560578661844484</v>
      </c>
      <c r="W5" s="61">
        <f>U5/$E5</f>
        <v>0.7364438839848676</v>
      </c>
      <c r="X5" s="222">
        <v>595</v>
      </c>
      <c r="Y5" s="147">
        <f>$X5/C5</f>
        <v>1.0759493670886076</v>
      </c>
      <c r="Z5" s="61">
        <f>X5/$E5</f>
        <v>0.75031525851197978</v>
      </c>
      <c r="AA5" s="1"/>
      <c r="AB5" s="1"/>
      <c r="AC5" s="1"/>
      <c r="AD5" s="1"/>
      <c r="AE5" s="1"/>
      <c r="AF5" s="1"/>
      <c r="AG5" s="2"/>
      <c r="AH5" s="2"/>
      <c r="AI5" s="2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2" customFormat="1" ht="29" customHeight="1" thickBot="1">
      <c r="A6" s="108"/>
      <c r="B6" s="31" t="s">
        <v>36</v>
      </c>
      <c r="C6" s="127">
        <v>553</v>
      </c>
      <c r="D6" s="128">
        <v>10</v>
      </c>
      <c r="E6" s="75">
        <f t="shared" si="0"/>
        <v>793</v>
      </c>
      <c r="F6" s="129">
        <v>2</v>
      </c>
      <c r="G6" s="130">
        <v>0</v>
      </c>
      <c r="H6" s="131">
        <v>32</v>
      </c>
      <c r="I6" s="132">
        <v>551</v>
      </c>
      <c r="J6" s="302" t="s">
        <v>37</v>
      </c>
      <c r="K6" s="134">
        <f>SUM(H6:I6)</f>
        <v>583</v>
      </c>
      <c r="L6" s="111">
        <f t="shared" si="1"/>
        <v>1.0542495479204339</v>
      </c>
      <c r="M6" s="81">
        <f t="shared" si="2"/>
        <v>0.73518284993694827</v>
      </c>
      <c r="N6" s="160"/>
      <c r="O6" s="161"/>
      <c r="P6" s="107"/>
      <c r="Q6" s="107"/>
      <c r="R6" s="161"/>
      <c r="S6" s="160"/>
      <c r="T6" s="161"/>
      <c r="U6" s="137">
        <f>631+H6</f>
        <v>663</v>
      </c>
      <c r="V6" s="110">
        <f>$U6/C6</f>
        <v>1.1989150090415914</v>
      </c>
      <c r="W6" s="77">
        <f>U6/$E6</f>
        <v>0.83606557377049184</v>
      </c>
      <c r="X6" s="137">
        <f>628+H6</f>
        <v>660</v>
      </c>
      <c r="Y6" s="110">
        <f>$X6/C6</f>
        <v>1.1934900542495479</v>
      </c>
      <c r="Z6" s="77">
        <f>X6/$E6</f>
        <v>0.83228247162673397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s="2" customFormat="1" ht="44" customHeight="1" thickBot="1">
      <c r="A7" s="108"/>
      <c r="B7" s="177" t="s">
        <v>38</v>
      </c>
      <c r="C7" s="206">
        <v>553</v>
      </c>
      <c r="D7" s="179">
        <v>10</v>
      </c>
      <c r="E7" s="180">
        <f t="shared" ref="E7:E8" si="3">C7+(D7*24)</f>
        <v>793</v>
      </c>
      <c r="F7" s="181">
        <v>2</v>
      </c>
      <c r="G7" s="182">
        <v>0</v>
      </c>
      <c r="H7" s="183">
        <v>32</v>
      </c>
      <c r="I7" s="184">
        <v>546</v>
      </c>
      <c r="J7" s="185">
        <v>7.0000000000000007E-2</v>
      </c>
      <c r="K7" s="186">
        <f>SUM(H7:I7)</f>
        <v>578</v>
      </c>
      <c r="L7" s="187">
        <f t="shared" ref="L7:L8" si="4">$K7/C7</f>
        <v>1.0452079566003616</v>
      </c>
      <c r="M7" s="188">
        <f>K7/$E7</f>
        <v>0.72887767969735184</v>
      </c>
      <c r="N7" s="207">
        <v>72</v>
      </c>
      <c r="O7" s="217">
        <f>($K7+N7)/$C6</f>
        <v>1.1754068716094033</v>
      </c>
      <c r="P7" s="230">
        <v>80</v>
      </c>
      <c r="Q7" s="190">
        <f>(K7+P7)/$C7</f>
        <v>1.1898734177215189</v>
      </c>
      <c r="R7" s="191">
        <f>((K7+(P7*0.5))/$C7)</f>
        <v>1.1175406871609403</v>
      </c>
      <c r="S7" s="228">
        <f>((N7+(P7*0.5)))</f>
        <v>112</v>
      </c>
      <c r="T7" s="191">
        <f>($K7+S7)/$C7</f>
        <v>1.2477396021699818</v>
      </c>
      <c r="U7" s="261">
        <f>630+H7</f>
        <v>662</v>
      </c>
      <c r="V7" s="192">
        <f>$U7/C7</f>
        <v>1.1971066907775769</v>
      </c>
      <c r="W7" s="191">
        <f>U7/$E7</f>
        <v>0.83480453972257251</v>
      </c>
      <c r="X7" s="261">
        <f>635+H7</f>
        <v>667</v>
      </c>
      <c r="Y7" s="192">
        <f>$X7/C7</f>
        <v>1.2061482820976492</v>
      </c>
      <c r="Z7" s="191">
        <f>X7/$E7</f>
        <v>0.84110970996216894</v>
      </c>
      <c r="AA7" s="299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65" s="2" customFormat="1" ht="45" customHeight="1" thickBot="1">
      <c r="A8" s="108"/>
      <c r="B8" s="208" t="s">
        <v>39</v>
      </c>
      <c r="C8" s="209">
        <v>553</v>
      </c>
      <c r="D8" s="210">
        <v>10</v>
      </c>
      <c r="E8" s="195">
        <f t="shared" si="3"/>
        <v>793</v>
      </c>
      <c r="F8" s="303">
        <v>0</v>
      </c>
      <c r="G8" s="211">
        <v>0</v>
      </c>
      <c r="H8" s="304">
        <v>0</v>
      </c>
      <c r="I8" s="213">
        <v>546</v>
      </c>
      <c r="J8" s="214">
        <v>7.0000000000000007E-2</v>
      </c>
      <c r="K8" s="215">
        <f>SUM(H8:I8)</f>
        <v>546</v>
      </c>
      <c r="L8" s="216">
        <f t="shared" si="4"/>
        <v>0.98734177215189878</v>
      </c>
      <c r="M8" s="217">
        <f t="shared" ref="M8" si="5">K8/$E8</f>
        <v>0.68852459016393441</v>
      </c>
      <c r="N8" s="256">
        <v>72</v>
      </c>
      <c r="O8" s="217">
        <f>($K8+N8)/$C7</f>
        <v>1.1175406871609403</v>
      </c>
      <c r="P8" s="232">
        <v>80</v>
      </c>
      <c r="Q8" s="204">
        <f>(K8+P8)/$C8</f>
        <v>1.132007233273056</v>
      </c>
      <c r="R8" s="205">
        <f>((K8+(P8*0.5))/$C8)</f>
        <v>1.0596745027124774</v>
      </c>
      <c r="S8" s="228">
        <f>((N8+(P8*0.5)))</f>
        <v>112</v>
      </c>
      <c r="T8" s="205">
        <f t="shared" ref="T8" si="6">($K8+S8)/$C8</f>
        <v>1.1898734177215189</v>
      </c>
      <c r="U8" s="261">
        <f>630+H8</f>
        <v>630</v>
      </c>
      <c r="V8" s="218">
        <f>$U8/C8</f>
        <v>1.139240506329114</v>
      </c>
      <c r="W8" s="205">
        <f>U8/$E8</f>
        <v>0.79445145018915508</v>
      </c>
      <c r="X8" s="262">
        <f>635+H8</f>
        <v>635</v>
      </c>
      <c r="Y8" s="218">
        <f>$X8/C8</f>
        <v>1.1482820976491863</v>
      </c>
      <c r="Z8" s="205">
        <f>X8/$E8</f>
        <v>0.80075662042875162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 s="10" customFormat="1" ht="20" customHeight="1" thickBot="1">
      <c r="A9" s="123" t="s">
        <v>16</v>
      </c>
      <c r="B9" s="162" t="s">
        <v>12</v>
      </c>
      <c r="C9" s="234">
        <v>684</v>
      </c>
      <c r="D9" s="18">
        <v>6</v>
      </c>
      <c r="E9" s="36">
        <f t="shared" si="0"/>
        <v>828</v>
      </c>
      <c r="F9" s="163">
        <v>3</v>
      </c>
      <c r="G9" s="163">
        <v>1</v>
      </c>
      <c r="H9" s="163">
        <v>27</v>
      </c>
      <c r="I9" s="164">
        <v>708</v>
      </c>
      <c r="J9" s="165">
        <v>0.1440677966101695</v>
      </c>
      <c r="K9" s="166">
        <v>735</v>
      </c>
      <c r="L9" s="112">
        <f t="shared" si="1"/>
        <v>1.0745614035087718</v>
      </c>
      <c r="M9" s="78">
        <f t="shared" si="2"/>
        <v>0.8876811594202898</v>
      </c>
      <c r="N9" s="118"/>
      <c r="O9" s="78"/>
      <c r="P9" s="72"/>
      <c r="Q9" s="72"/>
      <c r="R9" s="78"/>
      <c r="S9" s="167"/>
      <c r="T9" s="79"/>
      <c r="U9" s="263" t="s">
        <v>13</v>
      </c>
      <c r="V9" s="198" t="s">
        <v>13</v>
      </c>
      <c r="W9" s="168" t="s">
        <v>13</v>
      </c>
      <c r="X9" s="263" t="s">
        <v>13</v>
      </c>
      <c r="Y9" s="198" t="s">
        <v>13</v>
      </c>
      <c r="Z9" s="168" t="s">
        <v>13</v>
      </c>
      <c r="AA9" s="1"/>
      <c r="AB9" s="1"/>
      <c r="AC9" s="1"/>
      <c r="AD9" s="1"/>
      <c r="AE9" s="1"/>
      <c r="AF9" s="1"/>
      <c r="AG9" s="2"/>
      <c r="AH9" s="2"/>
      <c r="AI9" s="2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s="4" customFormat="1" ht="20" customHeight="1" thickTop="1" thickBot="1">
      <c r="A10" s="126"/>
      <c r="B10" s="102" t="s">
        <v>15</v>
      </c>
      <c r="C10" s="53">
        <v>684</v>
      </c>
      <c r="D10" s="54">
        <v>6</v>
      </c>
      <c r="E10" s="55">
        <f t="shared" si="0"/>
        <v>828</v>
      </c>
      <c r="F10" s="54">
        <v>3</v>
      </c>
      <c r="G10" s="54">
        <v>1</v>
      </c>
      <c r="H10" s="54">
        <v>19</v>
      </c>
      <c r="I10" s="56">
        <v>587</v>
      </c>
      <c r="J10" s="94">
        <v>0.14000000000000001</v>
      </c>
      <c r="K10" s="95">
        <f>SUM(H10:I10)</f>
        <v>606</v>
      </c>
      <c r="L10" s="57">
        <f t="shared" si="1"/>
        <v>0.88596491228070173</v>
      </c>
      <c r="M10" s="58">
        <f t="shared" si="2"/>
        <v>0.73188405797101452</v>
      </c>
      <c r="N10" s="153"/>
      <c r="O10" s="105"/>
      <c r="P10" s="93"/>
      <c r="Q10" s="93"/>
      <c r="R10" s="105"/>
      <c r="S10" s="97"/>
      <c r="T10" s="139"/>
      <c r="U10" s="264" t="s">
        <v>13</v>
      </c>
      <c r="V10" s="197" t="s">
        <v>13</v>
      </c>
      <c r="W10" s="203" t="s">
        <v>13</v>
      </c>
      <c r="X10" s="264" t="s">
        <v>13</v>
      </c>
      <c r="Y10" s="197" t="s">
        <v>13</v>
      </c>
      <c r="Z10" s="203" t="s">
        <v>13</v>
      </c>
      <c r="AA10" s="2"/>
      <c r="AB10" s="2"/>
      <c r="AC10" s="2"/>
      <c r="AD10" s="2"/>
      <c r="AE10" s="2"/>
      <c r="AF10" s="2"/>
      <c r="AG10" s="2"/>
      <c r="AH10" s="2"/>
      <c r="AI10" s="2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</row>
    <row r="11" spans="1:65" s="9" customFormat="1" ht="28" customHeight="1" thickTop="1">
      <c r="A11" s="108"/>
      <c r="B11" s="104" t="s">
        <v>40</v>
      </c>
      <c r="C11" s="71">
        <v>684</v>
      </c>
      <c r="D11" s="70">
        <v>6</v>
      </c>
      <c r="E11" s="60">
        <f t="shared" si="0"/>
        <v>828</v>
      </c>
      <c r="F11" s="69">
        <v>4</v>
      </c>
      <c r="G11" s="68">
        <v>1</v>
      </c>
      <c r="H11" s="67">
        <v>60</v>
      </c>
      <c r="I11" s="66">
        <f>K11-H11</f>
        <v>719</v>
      </c>
      <c r="J11" s="65">
        <v>0.13458950201884254</v>
      </c>
      <c r="K11" s="64">
        <v>779</v>
      </c>
      <c r="L11" s="63">
        <f t="shared" si="1"/>
        <v>1.1388888888888888</v>
      </c>
      <c r="M11" s="61">
        <f t="shared" si="2"/>
        <v>0.9408212560386473</v>
      </c>
      <c r="N11" s="120"/>
      <c r="O11" s="61"/>
      <c r="P11" s="59"/>
      <c r="Q11" s="59"/>
      <c r="R11" s="61"/>
      <c r="S11" s="147"/>
      <c r="T11" s="62"/>
      <c r="U11" s="222">
        <f>714+H11+6</f>
        <v>780</v>
      </c>
      <c r="V11" s="147">
        <f>$U11/C11</f>
        <v>1.1403508771929824</v>
      </c>
      <c r="W11" s="61">
        <f t="shared" ref="W11:W14" si="7">U11/$E11</f>
        <v>0.94202898550724634</v>
      </c>
      <c r="X11" s="222">
        <v>740</v>
      </c>
      <c r="Y11" s="147">
        <f>$X11/C11</f>
        <v>1.0818713450292399</v>
      </c>
      <c r="Z11" s="61">
        <f t="shared" ref="Z11:Z14" si="8">X11/$E11</f>
        <v>0.893719806763285</v>
      </c>
      <c r="AA11" s="1"/>
      <c r="AB11" s="1"/>
      <c r="AC11" s="1"/>
      <c r="AD11" s="1"/>
      <c r="AE11" s="1"/>
      <c r="AF11" s="1"/>
      <c r="AG11" s="2"/>
      <c r="AH11" s="2"/>
      <c r="AI11" s="2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1:65" s="2" customFormat="1" ht="30" customHeight="1" thickBot="1">
      <c r="A12" s="108"/>
      <c r="B12" s="31" t="s">
        <v>41</v>
      </c>
      <c r="C12" s="135">
        <v>684</v>
      </c>
      <c r="D12" s="128">
        <v>6</v>
      </c>
      <c r="E12" s="75">
        <f t="shared" si="0"/>
        <v>828</v>
      </c>
      <c r="F12" s="129">
        <v>4</v>
      </c>
      <c r="G12" s="130">
        <v>1</v>
      </c>
      <c r="H12" s="131">
        <v>60</v>
      </c>
      <c r="I12" s="132">
        <v>605</v>
      </c>
      <c r="J12" s="133">
        <v>0.155</v>
      </c>
      <c r="K12" s="134">
        <v>671</v>
      </c>
      <c r="L12" s="111">
        <f t="shared" si="1"/>
        <v>0.98099415204678364</v>
      </c>
      <c r="M12" s="81">
        <f t="shared" si="2"/>
        <v>0.81038647342995174</v>
      </c>
      <c r="N12" s="76"/>
      <c r="O12" s="81"/>
      <c r="P12" s="74"/>
      <c r="Q12" s="74"/>
      <c r="R12" s="81"/>
      <c r="S12" s="149"/>
      <c r="T12" s="156"/>
      <c r="U12" s="224">
        <f>609+H12+6</f>
        <v>675</v>
      </c>
      <c r="V12" s="114">
        <f>$U12/C12</f>
        <v>0.98684210526315785</v>
      </c>
      <c r="W12" s="81">
        <f t="shared" si="7"/>
        <v>0.81521739130434778</v>
      </c>
      <c r="X12" s="224">
        <v>642</v>
      </c>
      <c r="Y12" s="114">
        <f>$X12/C12</f>
        <v>0.93859649122807021</v>
      </c>
      <c r="Z12" s="81">
        <f t="shared" si="8"/>
        <v>0.77536231884057971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:65" s="2" customFormat="1" ht="48" customHeight="1" thickBot="1">
      <c r="A13" s="108"/>
      <c r="B13" s="177" t="s">
        <v>42</v>
      </c>
      <c r="C13" s="178">
        <v>684</v>
      </c>
      <c r="D13" s="179">
        <v>6</v>
      </c>
      <c r="E13" s="180">
        <f t="shared" ref="E13:E14" si="9">C13+(D13*24)</f>
        <v>828</v>
      </c>
      <c r="F13" s="181">
        <v>4</v>
      </c>
      <c r="G13" s="182">
        <v>1</v>
      </c>
      <c r="H13" s="183">
        <v>60</v>
      </c>
      <c r="I13" s="184">
        <v>605</v>
      </c>
      <c r="J13" s="185">
        <v>0.155</v>
      </c>
      <c r="K13" s="186">
        <v>671</v>
      </c>
      <c r="L13" s="187">
        <f t="shared" ref="L13:L14" si="10">$K13/C13</f>
        <v>0.98099415204678364</v>
      </c>
      <c r="M13" s="188">
        <f t="shared" ref="M13:M14" si="11">K13/$E13</f>
        <v>0.81038647342995174</v>
      </c>
      <c r="N13" s="189">
        <v>19</v>
      </c>
      <c r="O13" s="194">
        <f>($K13+N13)/$C13</f>
        <v>1.0087719298245614</v>
      </c>
      <c r="P13" s="190"/>
      <c r="Q13" s="190"/>
      <c r="R13" s="191"/>
      <c r="S13" s="283" t="s">
        <v>43</v>
      </c>
      <c r="T13" s="193"/>
      <c r="U13" s="261">
        <f>609+H13+6</f>
        <v>675</v>
      </c>
      <c r="V13" s="192">
        <f>$U13/C13</f>
        <v>0.98684210526315785</v>
      </c>
      <c r="W13" s="191">
        <f t="shared" si="7"/>
        <v>0.81521739130434778</v>
      </c>
      <c r="X13" s="261">
        <v>642</v>
      </c>
      <c r="Y13" s="192">
        <f>$X13/C13</f>
        <v>0.93859649122807021</v>
      </c>
      <c r="Z13" s="191">
        <f t="shared" si="8"/>
        <v>0.77536231884057971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:65" s="2" customFormat="1" ht="47" customHeight="1" thickBot="1">
      <c r="A14" s="108"/>
      <c r="B14" s="177" t="s">
        <v>44</v>
      </c>
      <c r="C14" s="178">
        <v>684</v>
      </c>
      <c r="D14" s="179">
        <v>6</v>
      </c>
      <c r="E14" s="180">
        <f t="shared" si="9"/>
        <v>828</v>
      </c>
      <c r="F14" s="305">
        <v>2</v>
      </c>
      <c r="G14" s="182">
        <v>1</v>
      </c>
      <c r="H14" s="306">
        <v>30</v>
      </c>
      <c r="I14" s="184">
        <v>605</v>
      </c>
      <c r="J14" s="185">
        <v>0.155</v>
      </c>
      <c r="K14" s="186">
        <v>641</v>
      </c>
      <c r="L14" s="187">
        <f t="shared" si="10"/>
        <v>0.9371345029239766</v>
      </c>
      <c r="M14" s="188">
        <f t="shared" si="11"/>
        <v>0.77415458937198067</v>
      </c>
      <c r="N14" s="256">
        <v>19</v>
      </c>
      <c r="O14" s="217">
        <f>($K14+N14)/$C14</f>
        <v>0.96491228070175439</v>
      </c>
      <c r="P14" s="204"/>
      <c r="Q14" s="204"/>
      <c r="R14" s="205"/>
      <c r="S14" s="283" t="s">
        <v>43</v>
      </c>
      <c r="T14" s="193"/>
      <c r="U14" s="261">
        <f>609+H14+6</f>
        <v>645</v>
      </c>
      <c r="V14" s="218">
        <f>$U14/C14</f>
        <v>0.94298245614035092</v>
      </c>
      <c r="W14" s="205">
        <f t="shared" si="7"/>
        <v>0.77898550724637683</v>
      </c>
      <c r="X14" s="262">
        <f>642-30</f>
        <v>612</v>
      </c>
      <c r="Y14" s="218">
        <f>$X14/C14</f>
        <v>0.89473684210526316</v>
      </c>
      <c r="Z14" s="205">
        <f t="shared" si="8"/>
        <v>0.73913043478260865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65" s="10" customFormat="1" ht="20" customHeight="1" thickBot="1">
      <c r="A15" s="123" t="s">
        <v>17</v>
      </c>
      <c r="B15" s="101" t="s">
        <v>12</v>
      </c>
      <c r="C15" s="73">
        <v>684</v>
      </c>
      <c r="D15" s="18">
        <v>6</v>
      </c>
      <c r="E15" s="19">
        <f t="shared" si="0"/>
        <v>828</v>
      </c>
      <c r="F15" s="18">
        <v>0</v>
      </c>
      <c r="G15" s="18">
        <v>1</v>
      </c>
      <c r="H15" s="18">
        <v>0</v>
      </c>
      <c r="I15" s="28">
        <v>782</v>
      </c>
      <c r="J15" s="29">
        <v>8.5677749360613814E-2</v>
      </c>
      <c r="K15" s="27">
        <v>782</v>
      </c>
      <c r="L15" s="26">
        <f t="shared" si="1"/>
        <v>1.1432748538011697</v>
      </c>
      <c r="M15" s="20">
        <f t="shared" si="2"/>
        <v>0.94444444444444442</v>
      </c>
      <c r="N15" s="257"/>
      <c r="O15" s="106"/>
      <c r="P15" s="72"/>
      <c r="Q15" s="72"/>
      <c r="R15" s="78"/>
      <c r="S15" s="146"/>
      <c r="T15" s="140"/>
      <c r="U15" s="263" t="s">
        <v>13</v>
      </c>
      <c r="V15" s="198" t="s">
        <v>13</v>
      </c>
      <c r="W15" s="168" t="s">
        <v>13</v>
      </c>
      <c r="X15" s="263" t="s">
        <v>13</v>
      </c>
      <c r="Y15" s="198" t="s">
        <v>13</v>
      </c>
      <c r="Z15" s="168" t="s">
        <v>13</v>
      </c>
      <c r="AA15" s="1"/>
      <c r="AB15" s="1"/>
      <c r="AC15" s="1"/>
      <c r="AD15" s="1"/>
      <c r="AE15" s="1"/>
      <c r="AF15" s="1"/>
      <c r="AG15" s="2"/>
      <c r="AH15" s="2"/>
      <c r="AI15" s="2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</row>
    <row r="16" spans="1:65" s="4" customFormat="1" ht="20" customHeight="1" thickTop="1" thickBot="1">
      <c r="A16" s="126"/>
      <c r="B16" s="102" t="s">
        <v>15</v>
      </c>
      <c r="C16" s="53">
        <v>684</v>
      </c>
      <c r="D16" s="54">
        <v>6</v>
      </c>
      <c r="E16" s="55">
        <f t="shared" si="0"/>
        <v>828</v>
      </c>
      <c r="F16" s="54">
        <v>0</v>
      </c>
      <c r="G16" s="54">
        <v>1</v>
      </c>
      <c r="H16" s="54">
        <v>1</v>
      </c>
      <c r="I16" s="56">
        <v>680</v>
      </c>
      <c r="J16" s="42">
        <v>0.09</v>
      </c>
      <c r="K16" s="43">
        <f>SUM(H16:I16)</f>
        <v>681</v>
      </c>
      <c r="L16" s="57">
        <f t="shared" si="1"/>
        <v>0.99561403508771928</v>
      </c>
      <c r="M16" s="58">
        <f t="shared" si="2"/>
        <v>0.82246376811594202</v>
      </c>
      <c r="N16" s="153"/>
      <c r="O16" s="105"/>
      <c r="P16" s="93"/>
      <c r="Q16" s="93"/>
      <c r="R16" s="105"/>
      <c r="S16" s="97"/>
      <c r="T16" s="139"/>
      <c r="U16" s="265" t="s">
        <v>13</v>
      </c>
      <c r="V16" s="171" t="s">
        <v>13</v>
      </c>
      <c r="W16" s="172" t="s">
        <v>13</v>
      </c>
      <c r="X16" s="265" t="s">
        <v>13</v>
      </c>
      <c r="Y16" s="171" t="s">
        <v>13</v>
      </c>
      <c r="Z16" s="172" t="s">
        <v>13</v>
      </c>
      <c r="AA16" s="2"/>
      <c r="AB16" s="2"/>
      <c r="AC16" s="2"/>
      <c r="AD16" s="2"/>
      <c r="AE16" s="2"/>
      <c r="AF16" s="2"/>
      <c r="AG16" s="2"/>
      <c r="AH16" s="2"/>
      <c r="AI16" s="2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</row>
    <row r="17" spans="1:65" s="9" customFormat="1" ht="31" customHeight="1" thickTop="1" thickBot="1">
      <c r="A17" s="124"/>
      <c r="B17" s="104" t="s">
        <v>45</v>
      </c>
      <c r="C17" s="71">
        <v>732</v>
      </c>
      <c r="D17" s="70">
        <v>0</v>
      </c>
      <c r="E17" s="60">
        <f t="shared" si="0"/>
        <v>732</v>
      </c>
      <c r="F17" s="69">
        <v>0</v>
      </c>
      <c r="G17" s="68">
        <v>1</v>
      </c>
      <c r="H17" s="67">
        <v>0</v>
      </c>
      <c r="I17" s="66">
        <f>K17-H17</f>
        <v>636</v>
      </c>
      <c r="J17" s="65">
        <v>9.2165898617511524E-2</v>
      </c>
      <c r="K17" s="64">
        <v>636</v>
      </c>
      <c r="L17" s="63">
        <f t="shared" si="1"/>
        <v>0.86885245901639341</v>
      </c>
      <c r="M17" s="61" t="s">
        <v>13</v>
      </c>
      <c r="N17" s="120"/>
      <c r="O17" s="61"/>
      <c r="P17" s="59"/>
      <c r="Q17" s="59"/>
      <c r="R17" s="61"/>
      <c r="S17" s="147"/>
      <c r="T17" s="62"/>
      <c r="U17" s="222">
        <f>603+6</f>
        <v>609</v>
      </c>
      <c r="V17" s="199">
        <f>$U17/C17</f>
        <v>0.83196721311475408</v>
      </c>
      <c r="W17" s="21" t="s">
        <v>13</v>
      </c>
      <c r="X17" s="222">
        <v>587</v>
      </c>
      <c r="Y17" s="199">
        <f>$X17/C17</f>
        <v>0.80191256830601088</v>
      </c>
      <c r="Z17" s="21" t="s">
        <v>13</v>
      </c>
      <c r="AA17" s="1"/>
      <c r="AB17" s="1"/>
      <c r="AC17" s="1"/>
      <c r="AD17" s="1"/>
      <c r="AE17" s="1"/>
      <c r="AF17" s="1"/>
      <c r="AG17" s="2"/>
      <c r="AH17" s="2"/>
      <c r="AI17" s="2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</row>
    <row r="18" spans="1:65" s="2" customFormat="1" ht="30" customHeight="1" thickBot="1">
      <c r="A18" s="108"/>
      <c r="B18" s="173" t="s">
        <v>46</v>
      </c>
      <c r="C18" s="37">
        <v>732</v>
      </c>
      <c r="D18" s="38">
        <v>0</v>
      </c>
      <c r="E18" s="35">
        <f t="shared" si="0"/>
        <v>732</v>
      </c>
      <c r="F18" s="39">
        <v>0</v>
      </c>
      <c r="G18" s="40">
        <v>1</v>
      </c>
      <c r="H18" s="41">
        <v>0</v>
      </c>
      <c r="I18" s="174">
        <v>746</v>
      </c>
      <c r="J18" s="175">
        <v>0.08</v>
      </c>
      <c r="K18" s="176">
        <v>752</v>
      </c>
      <c r="L18" s="154">
        <f t="shared" si="1"/>
        <v>1.0273224043715847</v>
      </c>
      <c r="M18" s="152" t="s">
        <v>13</v>
      </c>
      <c r="N18" s="151"/>
      <c r="O18" s="152"/>
      <c r="P18" s="145"/>
      <c r="Q18" s="145"/>
      <c r="R18" s="152"/>
      <c r="S18" s="149"/>
      <c r="T18" s="156"/>
      <c r="U18" s="223">
        <f>720+6</f>
        <v>726</v>
      </c>
      <c r="V18" s="200">
        <f>$U18/C18</f>
        <v>0.99180327868852458</v>
      </c>
      <c r="W18" s="34" t="s">
        <v>13</v>
      </c>
      <c r="X18" s="300">
        <f>678+6</f>
        <v>684</v>
      </c>
      <c r="Y18" s="301">
        <f>$X18/C18</f>
        <v>0.93442622950819676</v>
      </c>
      <c r="Z18" s="34" t="s">
        <v>13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</row>
    <row r="19" spans="1:65" s="2" customFormat="1" ht="48" customHeight="1" thickBot="1">
      <c r="A19" s="108"/>
      <c r="B19" s="177" t="s">
        <v>47</v>
      </c>
      <c r="C19" s="220">
        <v>732</v>
      </c>
      <c r="D19" s="179">
        <v>0</v>
      </c>
      <c r="E19" s="180">
        <f t="shared" ref="E19" si="12">C19+(D19*24)</f>
        <v>732</v>
      </c>
      <c r="F19" s="181">
        <v>0</v>
      </c>
      <c r="G19" s="182">
        <v>1</v>
      </c>
      <c r="H19" s="183">
        <v>0</v>
      </c>
      <c r="I19" s="184">
        <v>746</v>
      </c>
      <c r="J19" s="185">
        <v>0.08</v>
      </c>
      <c r="K19" s="186">
        <v>752</v>
      </c>
      <c r="L19" s="187">
        <f t="shared" ref="L19" si="13">$K19/C19</f>
        <v>1.0273224043715847</v>
      </c>
      <c r="M19" s="188" t="s">
        <v>13</v>
      </c>
      <c r="N19" s="256">
        <v>7</v>
      </c>
      <c r="O19" s="217">
        <f>($K19+N19)/$C19</f>
        <v>1.0368852459016393</v>
      </c>
      <c r="P19" s="204"/>
      <c r="Q19" s="204"/>
      <c r="R19" s="205"/>
      <c r="S19" s="283" t="s">
        <v>43</v>
      </c>
      <c r="T19" s="193"/>
      <c r="U19" s="266">
        <f>720+6</f>
        <v>726</v>
      </c>
      <c r="V19" s="201">
        <f>$U19/C19</f>
        <v>0.99180327868852458</v>
      </c>
      <c r="W19" s="194" t="s">
        <v>13</v>
      </c>
      <c r="X19" s="266">
        <f>678+6</f>
        <v>684</v>
      </c>
      <c r="Y19" s="201">
        <f>$X19/C19</f>
        <v>0.93442622950819676</v>
      </c>
      <c r="Z19" s="194" t="s">
        <v>13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65" s="4" customFormat="1" ht="20" customHeight="1">
      <c r="A20" s="123" t="s">
        <v>18</v>
      </c>
      <c r="B20" s="101" t="s">
        <v>12</v>
      </c>
      <c r="C20" s="73">
        <v>659</v>
      </c>
      <c r="D20" s="18">
        <v>6</v>
      </c>
      <c r="E20" s="19">
        <f t="shared" si="0"/>
        <v>803</v>
      </c>
      <c r="F20" s="18">
        <v>1</v>
      </c>
      <c r="G20" s="18">
        <v>2</v>
      </c>
      <c r="H20" s="18">
        <v>14</v>
      </c>
      <c r="I20" s="28">
        <v>679</v>
      </c>
      <c r="J20" s="29">
        <v>4.5655375552282766E-2</v>
      </c>
      <c r="K20" s="27">
        <v>693</v>
      </c>
      <c r="L20" s="26">
        <f t="shared" si="1"/>
        <v>1.0515933232169954</v>
      </c>
      <c r="M20" s="20">
        <f t="shared" ref="M20:M31" si="14">K20/$E20</f>
        <v>0.86301369863013699</v>
      </c>
      <c r="N20" s="118"/>
      <c r="O20" s="78"/>
      <c r="P20" s="72"/>
      <c r="Q20" s="72"/>
      <c r="R20" s="78"/>
      <c r="S20" s="146"/>
      <c r="T20" s="140"/>
      <c r="U20" s="109" t="s">
        <v>13</v>
      </c>
      <c r="V20" s="202" t="s">
        <v>13</v>
      </c>
      <c r="W20" s="159" t="s">
        <v>13</v>
      </c>
      <c r="X20" s="109" t="s">
        <v>13</v>
      </c>
      <c r="Y20" s="202" t="s">
        <v>13</v>
      </c>
      <c r="Z20" s="159" t="s">
        <v>13</v>
      </c>
      <c r="AA20" s="1"/>
      <c r="AB20" s="1"/>
      <c r="AC20" s="1"/>
      <c r="AD20" s="1"/>
      <c r="AE20" s="1"/>
      <c r="AF20" s="1"/>
      <c r="AG20" s="2"/>
      <c r="AH20" s="2"/>
      <c r="AI20" s="2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</row>
    <row r="21" spans="1:65" s="4" customFormat="1" ht="20" customHeight="1">
      <c r="A21" s="126"/>
      <c r="B21" s="102" t="s">
        <v>15</v>
      </c>
      <c r="C21" s="53">
        <v>659</v>
      </c>
      <c r="D21" s="54">
        <v>6</v>
      </c>
      <c r="E21" s="55">
        <f t="shared" si="0"/>
        <v>803</v>
      </c>
      <c r="F21" s="54">
        <v>1</v>
      </c>
      <c r="G21" s="54">
        <v>2</v>
      </c>
      <c r="H21" s="54">
        <v>11</v>
      </c>
      <c r="I21" s="56">
        <v>613</v>
      </c>
      <c r="J21" s="42">
        <v>0.05</v>
      </c>
      <c r="K21" s="43">
        <f>SUM(H21:I21)</f>
        <v>624</v>
      </c>
      <c r="L21" s="57">
        <f t="shared" si="1"/>
        <v>0.94688922610015169</v>
      </c>
      <c r="M21" s="58">
        <f t="shared" si="14"/>
        <v>0.77708592777085927</v>
      </c>
      <c r="N21" s="153"/>
      <c r="O21" s="105"/>
      <c r="P21" s="93"/>
      <c r="Q21" s="93"/>
      <c r="R21" s="105"/>
      <c r="S21" s="97"/>
      <c r="T21" s="139"/>
      <c r="U21" s="233"/>
      <c r="V21" s="97"/>
      <c r="W21" s="93"/>
      <c r="X21" s="233"/>
      <c r="Y21" s="97"/>
      <c r="Z21" s="93"/>
      <c r="AA21" s="2"/>
      <c r="AB21" s="2"/>
      <c r="AC21" s="2"/>
      <c r="AD21" s="2"/>
      <c r="AE21" s="2"/>
      <c r="AF21" s="2"/>
      <c r="AG21" s="2"/>
      <c r="AH21" s="2"/>
      <c r="AI21" s="2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</row>
    <row r="22" spans="1:65" ht="27" customHeight="1">
      <c r="A22" s="124"/>
      <c r="B22" s="104" t="s">
        <v>48</v>
      </c>
      <c r="C22" s="71">
        <v>659</v>
      </c>
      <c r="D22" s="70">
        <v>6</v>
      </c>
      <c r="E22" s="60">
        <f t="shared" si="0"/>
        <v>803</v>
      </c>
      <c r="F22" s="69">
        <v>1</v>
      </c>
      <c r="G22" s="68">
        <v>2</v>
      </c>
      <c r="H22" s="67">
        <v>14</v>
      </c>
      <c r="I22" s="66">
        <f>K22-H22</f>
        <v>531</v>
      </c>
      <c r="J22" s="65">
        <v>5.434782608695652E-2</v>
      </c>
      <c r="K22" s="64">
        <v>545</v>
      </c>
      <c r="L22" s="63">
        <f t="shared" si="1"/>
        <v>0.82701062215477994</v>
      </c>
      <c r="M22" s="61">
        <f t="shared" si="14"/>
        <v>0.67870485678704862</v>
      </c>
      <c r="N22" s="120"/>
      <c r="O22" s="61"/>
      <c r="P22" s="59"/>
      <c r="Q22" s="59"/>
      <c r="R22" s="61"/>
      <c r="S22" s="147"/>
      <c r="T22" s="62"/>
      <c r="U22" s="222">
        <f>501+H22+12</f>
        <v>527</v>
      </c>
      <c r="V22" s="147">
        <f>$U22/C22</f>
        <v>0.79969650986342944</v>
      </c>
      <c r="W22" s="61">
        <f>U22/$E22</f>
        <v>0.65628891656288912</v>
      </c>
      <c r="X22" s="222">
        <v>505</v>
      </c>
      <c r="Y22" s="147">
        <f>$X22/C22</f>
        <v>0.76631259484066772</v>
      </c>
      <c r="Z22" s="61">
        <f>X22/$E22</f>
        <v>0.62889165628891652</v>
      </c>
    </row>
    <row r="23" spans="1:65" s="2" customFormat="1" ht="30" customHeight="1" thickBot="1">
      <c r="A23" s="108"/>
      <c r="B23" s="173" t="s">
        <v>49</v>
      </c>
      <c r="C23" s="37">
        <v>659</v>
      </c>
      <c r="D23" s="38">
        <v>6</v>
      </c>
      <c r="E23" s="35">
        <f t="shared" si="0"/>
        <v>803</v>
      </c>
      <c r="F23" s="39">
        <v>1</v>
      </c>
      <c r="G23" s="40">
        <v>2</v>
      </c>
      <c r="H23" s="41">
        <v>14</v>
      </c>
      <c r="I23" s="174">
        <v>580</v>
      </c>
      <c r="J23" s="175">
        <v>0.05</v>
      </c>
      <c r="K23" s="176">
        <v>606</v>
      </c>
      <c r="L23" s="154">
        <f t="shared" si="1"/>
        <v>0.91957511380880119</v>
      </c>
      <c r="M23" s="152">
        <f t="shared" si="14"/>
        <v>0.75466998754669989</v>
      </c>
      <c r="N23" s="151"/>
      <c r="O23" s="152"/>
      <c r="P23" s="145"/>
      <c r="Q23" s="145"/>
      <c r="R23" s="152"/>
      <c r="S23" s="149"/>
      <c r="T23" s="156"/>
      <c r="U23" s="223">
        <f>564+H23+12</f>
        <v>590</v>
      </c>
      <c r="V23" s="235">
        <f>$U23/C23</f>
        <v>0.8952959028831563</v>
      </c>
      <c r="W23" s="236">
        <f>U23/$E23</f>
        <v>0.73474470734744712</v>
      </c>
      <c r="X23" s="223">
        <v>579</v>
      </c>
      <c r="Y23" s="235">
        <f>$X23/C23</f>
        <v>0.87860394537177544</v>
      </c>
      <c r="Z23" s="236">
        <f>X23/$E23</f>
        <v>0.72104607721046077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</row>
    <row r="24" spans="1:65" s="2" customFormat="1" ht="48" customHeight="1" thickBot="1">
      <c r="A24" s="108"/>
      <c r="B24" s="177" t="s">
        <v>50</v>
      </c>
      <c r="C24" s="220">
        <v>659</v>
      </c>
      <c r="D24" s="179">
        <v>6</v>
      </c>
      <c r="E24" s="180">
        <f t="shared" ref="E24" si="15">C24+(D24*24)</f>
        <v>803</v>
      </c>
      <c r="F24" s="181">
        <v>1</v>
      </c>
      <c r="G24" s="182">
        <v>2</v>
      </c>
      <c r="H24" s="183">
        <v>14</v>
      </c>
      <c r="I24" s="184">
        <v>519</v>
      </c>
      <c r="J24" s="185">
        <v>0.05</v>
      </c>
      <c r="K24" s="186">
        <f>I24+H24+12</f>
        <v>545</v>
      </c>
      <c r="L24" s="187">
        <f t="shared" ref="L24" si="16">$K24/C24</f>
        <v>0.82701062215477994</v>
      </c>
      <c r="M24" s="188">
        <f t="shared" ref="M24" si="17">K24/$E24</f>
        <v>0.67870485678704862</v>
      </c>
      <c r="N24" s="256">
        <v>20</v>
      </c>
      <c r="O24" s="217">
        <f>($K24+N24)/$C24</f>
        <v>0.85735963581183616</v>
      </c>
      <c r="P24" s="204"/>
      <c r="Q24" s="204"/>
      <c r="R24" s="205"/>
      <c r="S24" s="283" t="s">
        <v>43</v>
      </c>
      <c r="T24" s="219"/>
      <c r="U24" s="262">
        <f>501+H24+12</f>
        <v>527</v>
      </c>
      <c r="V24" s="268">
        <f>$U24/C24</f>
        <v>0.79969650986342944</v>
      </c>
      <c r="W24" s="269">
        <f>U24/$E24</f>
        <v>0.65628891656288912</v>
      </c>
      <c r="X24" s="267">
        <f>479+H24+12</f>
        <v>505</v>
      </c>
      <c r="Y24" s="268">
        <f>$X24/C24</f>
        <v>0.76631259484066772</v>
      </c>
      <c r="Z24" s="269">
        <f>X24/$E24</f>
        <v>0.62889165628891652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</row>
    <row r="25" spans="1:65" s="4" customFormat="1" ht="20" customHeight="1" thickBot="1">
      <c r="A25" s="227" t="s">
        <v>19</v>
      </c>
      <c r="B25" s="101" t="s">
        <v>12</v>
      </c>
      <c r="C25" s="73">
        <v>545</v>
      </c>
      <c r="D25" s="18">
        <v>4</v>
      </c>
      <c r="E25" s="19">
        <f t="shared" si="0"/>
        <v>641</v>
      </c>
      <c r="F25" s="18">
        <v>2</v>
      </c>
      <c r="G25" s="18">
        <v>0</v>
      </c>
      <c r="H25" s="18">
        <v>19</v>
      </c>
      <c r="I25" s="28">
        <v>507</v>
      </c>
      <c r="J25" s="29">
        <v>1.1834319526627219E-2</v>
      </c>
      <c r="K25" s="27">
        <v>526</v>
      </c>
      <c r="L25" s="26">
        <f t="shared" si="1"/>
        <v>0.96513761467889914</v>
      </c>
      <c r="M25" s="32">
        <f t="shared" si="14"/>
        <v>0.8205928237129485</v>
      </c>
      <c r="N25" s="118"/>
      <c r="O25" s="78"/>
      <c r="P25" s="72"/>
      <c r="Q25" s="72"/>
      <c r="R25" s="78"/>
      <c r="S25" s="167"/>
      <c r="T25" s="79"/>
      <c r="U25" s="109" t="s">
        <v>13</v>
      </c>
      <c r="V25" s="202" t="s">
        <v>13</v>
      </c>
      <c r="W25" s="159" t="s">
        <v>13</v>
      </c>
      <c r="X25" s="109" t="s">
        <v>13</v>
      </c>
      <c r="Y25" s="202" t="s">
        <v>13</v>
      </c>
      <c r="Z25" s="159" t="s">
        <v>13</v>
      </c>
      <c r="AA25" s="1"/>
      <c r="AB25" s="1"/>
      <c r="AC25" s="1"/>
      <c r="AD25" s="1"/>
      <c r="AE25" s="1"/>
      <c r="AF25" s="1"/>
      <c r="AG25" s="2"/>
      <c r="AH25" s="2"/>
      <c r="AI25" s="2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</row>
    <row r="26" spans="1:65" s="4" customFormat="1" ht="20" customHeight="1" thickBot="1">
      <c r="A26" s="226"/>
      <c r="B26" s="102" t="s">
        <v>15</v>
      </c>
      <c r="C26" s="53">
        <v>545</v>
      </c>
      <c r="D26" s="54">
        <v>4</v>
      </c>
      <c r="E26" s="55">
        <f t="shared" si="0"/>
        <v>641</v>
      </c>
      <c r="F26" s="54">
        <v>2</v>
      </c>
      <c r="G26" s="54">
        <v>0</v>
      </c>
      <c r="H26" s="54">
        <v>12</v>
      </c>
      <c r="I26" s="56">
        <v>458</v>
      </c>
      <c r="J26" s="42">
        <v>0.01</v>
      </c>
      <c r="K26" s="43">
        <f>SUM(H26:I26)</f>
        <v>470</v>
      </c>
      <c r="L26" s="57">
        <f t="shared" si="1"/>
        <v>0.86238532110091748</v>
      </c>
      <c r="M26" s="44">
        <f t="shared" si="14"/>
        <v>0.73322932917316697</v>
      </c>
      <c r="N26" s="153"/>
      <c r="O26" s="105"/>
      <c r="P26" s="93"/>
      <c r="Q26" s="93"/>
      <c r="R26" s="105"/>
      <c r="S26" s="97"/>
      <c r="T26" s="139"/>
      <c r="U26" s="221" t="s">
        <v>13</v>
      </c>
      <c r="V26" s="97" t="s">
        <v>13</v>
      </c>
      <c r="W26" s="105" t="s">
        <v>13</v>
      </c>
      <c r="X26" s="221" t="s">
        <v>13</v>
      </c>
      <c r="Y26" s="97" t="s">
        <v>13</v>
      </c>
      <c r="Z26" s="105" t="s">
        <v>13</v>
      </c>
      <c r="AA26" s="2"/>
      <c r="AB26" s="2"/>
      <c r="AC26" s="2"/>
      <c r="AD26" s="2"/>
      <c r="AE26" s="2"/>
      <c r="AF26" s="2"/>
      <c r="AG26" s="2"/>
      <c r="AH26" s="2"/>
      <c r="AI26" s="2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</row>
    <row r="27" spans="1:65" s="9" customFormat="1" ht="27" customHeight="1" thickTop="1">
      <c r="A27" s="136"/>
      <c r="B27" s="104" t="s">
        <v>48</v>
      </c>
      <c r="C27" s="71">
        <v>545</v>
      </c>
      <c r="D27" s="70">
        <v>4</v>
      </c>
      <c r="E27" s="60">
        <f t="shared" si="0"/>
        <v>641</v>
      </c>
      <c r="F27" s="69">
        <v>2</v>
      </c>
      <c r="G27" s="68">
        <v>0</v>
      </c>
      <c r="H27" s="67">
        <v>28</v>
      </c>
      <c r="I27" s="66">
        <f>K27-H27</f>
        <v>358</v>
      </c>
      <c r="J27" s="65">
        <v>1.2987012987012988E-2</v>
      </c>
      <c r="K27" s="64">
        <v>386</v>
      </c>
      <c r="L27" s="63">
        <f t="shared" si="1"/>
        <v>0.70825688073394499</v>
      </c>
      <c r="M27" s="61">
        <f t="shared" si="14"/>
        <v>0.60218408736349449</v>
      </c>
      <c r="N27" s="120"/>
      <c r="O27" s="61"/>
      <c r="P27" s="59"/>
      <c r="Q27" s="59"/>
      <c r="R27" s="61"/>
      <c r="S27" s="147"/>
      <c r="T27" s="62"/>
      <c r="U27" s="222">
        <f>350+H27</f>
        <v>378</v>
      </c>
      <c r="V27" s="147">
        <f>U27/C27</f>
        <v>0.69357798165137619</v>
      </c>
      <c r="W27" s="61">
        <f t="shared" ref="W27:W32" si="18">U27/$E27</f>
        <v>0.58970358814352575</v>
      </c>
      <c r="X27" s="222">
        <v>357</v>
      </c>
      <c r="Y27" s="147">
        <f t="shared" ref="Y27:Y32" si="19">$X27/C27</f>
        <v>0.65504587155963301</v>
      </c>
      <c r="Z27" s="61">
        <f t="shared" ref="Z27:Z32" si="20">X27/$E27</f>
        <v>0.5569422776911076</v>
      </c>
      <c r="AA27" s="1"/>
      <c r="AB27" s="1"/>
      <c r="AC27" s="1"/>
      <c r="AD27" s="1"/>
      <c r="AE27" s="1"/>
      <c r="AF27" s="1"/>
      <c r="AG27" s="2"/>
      <c r="AH27" s="2"/>
      <c r="AI27" s="2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</row>
    <row r="28" spans="1:65" s="2" customFormat="1" ht="27" customHeight="1">
      <c r="A28" s="136"/>
      <c r="B28" s="173" t="s">
        <v>51</v>
      </c>
      <c r="C28" s="37">
        <v>545</v>
      </c>
      <c r="D28" s="38">
        <v>4</v>
      </c>
      <c r="E28" s="35">
        <f t="shared" si="0"/>
        <v>641</v>
      </c>
      <c r="F28" s="39">
        <v>2</v>
      </c>
      <c r="G28" s="40">
        <v>0</v>
      </c>
      <c r="H28" s="41">
        <v>28</v>
      </c>
      <c r="I28" s="174">
        <v>434</v>
      </c>
      <c r="J28" s="175">
        <v>0.01</v>
      </c>
      <c r="K28" s="176">
        <v>462</v>
      </c>
      <c r="L28" s="154">
        <f t="shared" si="1"/>
        <v>0.84770642201834867</v>
      </c>
      <c r="M28" s="152">
        <f t="shared" si="14"/>
        <v>0.72074882995319811</v>
      </c>
      <c r="N28" s="151"/>
      <c r="O28" s="152"/>
      <c r="P28" s="145"/>
      <c r="Q28" s="145"/>
      <c r="R28" s="152"/>
      <c r="S28" s="149"/>
      <c r="T28" s="156"/>
      <c r="U28" s="223">
        <f>425+H28</f>
        <v>453</v>
      </c>
      <c r="V28" s="149">
        <f>$U28/C28</f>
        <v>0.83119266055045871</v>
      </c>
      <c r="W28" s="152">
        <f t="shared" si="18"/>
        <v>0.70670826833073319</v>
      </c>
      <c r="X28" s="223">
        <v>430</v>
      </c>
      <c r="Y28" s="149">
        <f t="shared" si="19"/>
        <v>0.78899082568807344</v>
      </c>
      <c r="Z28" s="152">
        <f t="shared" si="20"/>
        <v>0.67082683307332291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1:65" s="2" customFormat="1" ht="50" customHeight="1" thickBot="1">
      <c r="A29" s="121"/>
      <c r="B29" s="177" t="s">
        <v>47</v>
      </c>
      <c r="C29" s="270">
        <v>545</v>
      </c>
      <c r="D29" s="210">
        <v>4</v>
      </c>
      <c r="E29" s="195">
        <f t="shared" ref="E29" si="21">C29+(D29*24)</f>
        <v>641</v>
      </c>
      <c r="F29" s="271">
        <v>2</v>
      </c>
      <c r="G29" s="211">
        <v>0</v>
      </c>
      <c r="H29" s="212">
        <v>28</v>
      </c>
      <c r="I29" s="213">
        <v>434</v>
      </c>
      <c r="J29" s="214">
        <v>0.01</v>
      </c>
      <c r="K29" s="215">
        <v>462</v>
      </c>
      <c r="L29" s="216">
        <f t="shared" ref="L29" si="22">$K29/C29</f>
        <v>0.84770642201834867</v>
      </c>
      <c r="M29" s="217">
        <f t="shared" ref="M29" si="23">K29/$E29</f>
        <v>0.72074882995319811</v>
      </c>
      <c r="N29" s="229">
        <v>12</v>
      </c>
      <c r="O29" s="205">
        <f>($K29+N29)/$C29</f>
        <v>0.86972477064220188</v>
      </c>
      <c r="P29" s="204"/>
      <c r="Q29" s="204"/>
      <c r="R29" s="205"/>
      <c r="S29" s="283" t="s">
        <v>43</v>
      </c>
      <c r="T29" s="219"/>
      <c r="U29" s="262">
        <f>425+H29</f>
        <v>453</v>
      </c>
      <c r="V29" s="218">
        <f>$U29/C29</f>
        <v>0.83119266055045871</v>
      </c>
      <c r="W29" s="205">
        <f t="shared" si="18"/>
        <v>0.70670826833073319</v>
      </c>
      <c r="X29" s="262">
        <v>430</v>
      </c>
      <c r="Y29" s="218">
        <f t="shared" si="19"/>
        <v>0.78899082568807344</v>
      </c>
      <c r="Z29" s="205">
        <f t="shared" si="20"/>
        <v>0.67082683307332291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</row>
    <row r="30" spans="1:65" s="8" customFormat="1" ht="31" customHeight="1" thickTop="1" thickBot="1">
      <c r="A30" s="227" t="s">
        <v>52</v>
      </c>
      <c r="B30" s="237" t="s">
        <v>48</v>
      </c>
      <c r="C30" s="238">
        <v>653</v>
      </c>
      <c r="D30" s="239">
        <v>4</v>
      </c>
      <c r="E30" s="240">
        <f t="shared" si="0"/>
        <v>749</v>
      </c>
      <c r="F30" s="241">
        <v>2</v>
      </c>
      <c r="G30" s="242">
        <v>0</v>
      </c>
      <c r="H30" s="243">
        <v>32</v>
      </c>
      <c r="I30" s="244">
        <f>K30-H30</f>
        <v>650</v>
      </c>
      <c r="J30" s="245">
        <v>0.25887265135699372</v>
      </c>
      <c r="K30" s="246">
        <v>682</v>
      </c>
      <c r="L30" s="247">
        <f t="shared" si="1"/>
        <v>1.0444104134762635</v>
      </c>
      <c r="M30" s="248">
        <f t="shared" si="14"/>
        <v>0.91054739652870498</v>
      </c>
      <c r="N30" s="249"/>
      <c r="O30" s="258"/>
      <c r="P30" s="115"/>
      <c r="Q30" s="116"/>
      <c r="R30" s="117"/>
      <c r="S30" s="169"/>
      <c r="T30" s="170"/>
      <c r="U30" s="250">
        <f>680+H30</f>
        <v>712</v>
      </c>
      <c r="V30" s="260">
        <f>$U30/C30</f>
        <v>1.0903522205206737</v>
      </c>
      <c r="W30" s="251">
        <f t="shared" si="18"/>
        <v>0.95060080106809075</v>
      </c>
      <c r="X30" s="250">
        <v>743</v>
      </c>
      <c r="Y30" s="260">
        <f t="shared" si="19"/>
        <v>1.1378254211332313</v>
      </c>
      <c r="Z30" s="251">
        <f t="shared" si="20"/>
        <v>0.99198931909212285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</row>
    <row r="31" spans="1:65" s="13" customFormat="1" ht="29" customHeight="1" thickBot="1">
      <c r="A31" s="225"/>
      <c r="B31" s="173" t="s">
        <v>49</v>
      </c>
      <c r="C31" s="254">
        <v>653</v>
      </c>
      <c r="D31" s="38">
        <v>4</v>
      </c>
      <c r="E31" s="35">
        <f t="shared" si="0"/>
        <v>749</v>
      </c>
      <c r="F31" s="39">
        <v>2</v>
      </c>
      <c r="G31" s="40">
        <v>0</v>
      </c>
      <c r="H31" s="41">
        <v>32</v>
      </c>
      <c r="I31" s="252">
        <v>521</v>
      </c>
      <c r="J31" s="253">
        <v>0.32</v>
      </c>
      <c r="K31" s="176">
        <v>553</v>
      </c>
      <c r="L31" s="154">
        <f t="shared" si="1"/>
        <v>0.84686064318529863</v>
      </c>
      <c r="M31" s="152">
        <f t="shared" si="14"/>
        <v>0.73831775700934577</v>
      </c>
      <c r="N31" s="151"/>
      <c r="O31" s="259"/>
      <c r="P31" s="144"/>
      <c r="Q31" s="144"/>
      <c r="R31" s="150"/>
      <c r="S31" s="148"/>
      <c r="T31" s="155"/>
      <c r="U31" s="223">
        <f>557+H31</f>
        <v>589</v>
      </c>
      <c r="V31" s="149">
        <f>$U31/C31</f>
        <v>0.90199081163859107</v>
      </c>
      <c r="W31" s="152">
        <f t="shared" si="18"/>
        <v>0.7863818424566088</v>
      </c>
      <c r="X31" s="223">
        <v>601</v>
      </c>
      <c r="Y31" s="149">
        <f t="shared" si="19"/>
        <v>0.92036753445635533</v>
      </c>
      <c r="Z31" s="152">
        <f t="shared" si="20"/>
        <v>0.80240320427236311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</row>
    <row r="32" spans="1:65" ht="46" customHeight="1" thickBot="1">
      <c r="A32" s="80"/>
      <c r="B32" s="177" t="s">
        <v>47</v>
      </c>
      <c r="C32" s="272">
        <v>653</v>
      </c>
      <c r="D32" s="273">
        <v>4</v>
      </c>
      <c r="E32" s="274">
        <f t="shared" ref="E32" si="24">C32+(D32*24)</f>
        <v>749</v>
      </c>
      <c r="F32" s="275">
        <v>2</v>
      </c>
      <c r="G32" s="276">
        <v>0</v>
      </c>
      <c r="H32" s="277">
        <v>32</v>
      </c>
      <c r="I32" s="278">
        <v>587</v>
      </c>
      <c r="J32" s="279">
        <v>0.27</v>
      </c>
      <c r="K32" s="280">
        <f>I32+H32</f>
        <v>619</v>
      </c>
      <c r="L32" s="281">
        <f t="shared" ref="L32" si="25">$K32/C32</f>
        <v>0.94793261868300149</v>
      </c>
      <c r="M32" s="196">
        <f t="shared" ref="M32" si="26">K32/$E32</f>
        <v>0.82643524699599469</v>
      </c>
      <c r="N32" s="256"/>
      <c r="O32" s="282"/>
      <c r="P32" s="284">
        <v>74</v>
      </c>
      <c r="Q32" s="285">
        <f>(K32+P32)/$C32</f>
        <v>1.0612557427258806</v>
      </c>
      <c r="R32" s="286">
        <f>((K32+(P32*0.5))/$C32)</f>
        <v>1.004594180704441</v>
      </c>
      <c r="S32" s="283" t="s">
        <v>43</v>
      </c>
      <c r="T32" s="287"/>
      <c r="U32" s="288">
        <f>621+H32</f>
        <v>653</v>
      </c>
      <c r="V32" s="289">
        <f>$U32/C32</f>
        <v>1</v>
      </c>
      <c r="W32" s="217">
        <f t="shared" si="18"/>
        <v>0.8718291054739653</v>
      </c>
      <c r="X32" s="288">
        <v>671</v>
      </c>
      <c r="Y32" s="289">
        <f t="shared" si="19"/>
        <v>1.0275650842266462</v>
      </c>
      <c r="Z32" s="217">
        <f t="shared" si="20"/>
        <v>0.89586114819759677</v>
      </c>
    </row>
    <row r="33" spans="1:35" ht="26" customHeight="1">
      <c r="A33" s="138"/>
      <c r="B33" s="12"/>
      <c r="C33" s="17"/>
      <c r="D33" s="17"/>
      <c r="E33" s="30"/>
      <c r="F33" s="17"/>
      <c r="G33" s="17"/>
      <c r="H33" s="12"/>
      <c r="I33" s="12"/>
      <c r="J33" s="17"/>
      <c r="K33" s="3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35" ht="18" customHeight="1">
      <c r="A34" s="33" t="s">
        <v>20</v>
      </c>
      <c r="B34" s="12"/>
      <c r="C34" s="17"/>
      <c r="D34" s="17"/>
      <c r="E34" s="30"/>
      <c r="F34" s="17"/>
      <c r="G34" s="17"/>
      <c r="H34" s="12"/>
      <c r="I34" s="12"/>
      <c r="J34" s="17"/>
      <c r="K34" s="30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35" ht="15" customHeight="1">
      <c r="A35" s="14" t="s">
        <v>21</v>
      </c>
      <c r="B35" s="12"/>
      <c r="C35" s="17"/>
      <c r="D35" s="17"/>
      <c r="E35" s="30"/>
      <c r="F35" s="17"/>
      <c r="G35" s="17"/>
      <c r="H35" s="12"/>
      <c r="I35" s="12"/>
      <c r="J35" s="17"/>
      <c r="K35" s="30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35" ht="15" customHeight="1">
      <c r="A36" s="15" t="s">
        <v>22</v>
      </c>
    </row>
    <row r="37" spans="1:35" ht="15" customHeight="1">
      <c r="A37" s="14" t="s">
        <v>53</v>
      </c>
      <c r="AG37" s="1"/>
      <c r="AH37" s="1"/>
      <c r="AI37" s="1"/>
    </row>
    <row r="38" spans="1:35" ht="15" customHeight="1">
      <c r="A38" s="291" t="s">
        <v>54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138"/>
      <c r="Q38" s="138"/>
      <c r="R38" s="138"/>
      <c r="S38" s="138"/>
      <c r="T38" s="138"/>
      <c r="U38" s="12"/>
      <c r="V38" s="12"/>
      <c r="W38" s="12"/>
      <c r="X38" s="12"/>
      <c r="Y38" s="12"/>
      <c r="Z38" s="12"/>
      <c r="AG38" s="1"/>
      <c r="AH38" s="1"/>
      <c r="AI38" s="1"/>
    </row>
    <row r="39" spans="1:35" ht="19" customHeight="1">
      <c r="A39" s="291" t="s">
        <v>55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AG39" s="1"/>
      <c r="AH39" s="1"/>
      <c r="AI39" s="1"/>
    </row>
    <row r="40" spans="1:35">
      <c r="AG40" s="1"/>
      <c r="AH40" s="1"/>
      <c r="AI40" s="1"/>
    </row>
    <row r="41" spans="1:35">
      <c r="AG41" s="1"/>
      <c r="AH41" s="1"/>
      <c r="AI41" s="1"/>
    </row>
    <row r="42" spans="1:35">
      <c r="AG42" s="1"/>
      <c r="AH42" s="1"/>
      <c r="AI42" s="1"/>
    </row>
    <row r="43" spans="1:35">
      <c r="AG43" s="1"/>
      <c r="AH43" s="1"/>
      <c r="AI43" s="1"/>
    </row>
    <row r="44" spans="1:35">
      <c r="A44" s="16"/>
      <c r="AG44" s="1"/>
      <c r="AH44" s="1"/>
      <c r="AI44" s="1"/>
    </row>
    <row r="45" spans="1:35">
      <c r="A45" s="16"/>
    </row>
  </sheetData>
  <autoFilter ref="A2:Z28" xr:uid="{A3262E69-6228-3145-8447-BBE5BAA4F6FB}"/>
  <mergeCells count="9">
    <mergeCell ref="A39:K39"/>
    <mergeCell ref="A1:B1"/>
    <mergeCell ref="L1:M1"/>
    <mergeCell ref="Y1:Z1"/>
    <mergeCell ref="A38:O38"/>
    <mergeCell ref="S1:T1"/>
    <mergeCell ref="N1:O1"/>
    <mergeCell ref="P1:R1"/>
    <mergeCell ref="V1:W1"/>
  </mergeCells>
  <phoneticPr fontId="11" type="noConversion"/>
  <conditionalFormatting sqref="Y3:Z3 L3:M3 L5:M6 Y5:Z6 Y11:Z12 L11:M12 Y17:Z18 Y22:Z23 L22:M23 L27:M28 Y27:Z28 L9:M9 L17:M18 L15:M15 L25:M25 L33:M37 L39:M1048576 Y9:Z9 Y15:Z15 Y25:Z25 L20:M20 Y20:Z20 O3:T3 O5:T5 O17:T18 O15:T15 O9:T9 O25:T25 O33:T37 O39:T1048576 O20:T20 O11:T12 O22:T23 O27:T28 P13:R14 P24:R24 P29:R29 P19:R19 T7:T8 Q32:R32">
    <cfRule type="cellIs" dxfId="38" priority="76" operator="greaterThan">
      <formula>1</formula>
    </cfRule>
  </conditionalFormatting>
  <conditionalFormatting sqref="L4:M4">
    <cfRule type="cellIs" dxfId="37" priority="75" operator="greaterThan">
      <formula>1</formula>
    </cfRule>
  </conditionalFormatting>
  <conditionalFormatting sqref="L10:M10">
    <cfRule type="cellIs" dxfId="36" priority="74" operator="greaterThan">
      <formula>1</formula>
    </cfRule>
  </conditionalFormatting>
  <conditionalFormatting sqref="L16:M16">
    <cfRule type="cellIs" dxfId="35" priority="73" operator="greaterThan">
      <formula>1</formula>
    </cfRule>
  </conditionalFormatting>
  <conditionalFormatting sqref="L21:M21">
    <cfRule type="cellIs" dxfId="34" priority="72" operator="greaterThan">
      <formula>1</formula>
    </cfRule>
  </conditionalFormatting>
  <conditionalFormatting sqref="L26:M26">
    <cfRule type="cellIs" dxfId="33" priority="71" operator="greaterThan">
      <formula>1</formula>
    </cfRule>
  </conditionalFormatting>
  <conditionalFormatting sqref="L7:M7">
    <cfRule type="cellIs" dxfId="31" priority="62" operator="greaterThan">
      <formula>1</formula>
    </cfRule>
  </conditionalFormatting>
  <conditionalFormatting sqref="O7:O8">
    <cfRule type="cellIs" dxfId="30" priority="61" operator="greaterThan">
      <formula>1</formula>
    </cfRule>
  </conditionalFormatting>
  <conditionalFormatting sqref="L8:M8">
    <cfRule type="cellIs" dxfId="29" priority="60" operator="greaterThan">
      <formula>1</formula>
    </cfRule>
  </conditionalFormatting>
  <conditionalFormatting sqref="O14 L14:M14 T14">
    <cfRule type="cellIs" dxfId="28" priority="58" operator="greaterThan">
      <formula>1</formula>
    </cfRule>
  </conditionalFormatting>
  <conditionalFormatting sqref="O13 L13:M13 T13">
    <cfRule type="cellIs" dxfId="27" priority="57" operator="greaterThan">
      <formula>1</formula>
    </cfRule>
  </conditionalFormatting>
  <conditionalFormatting sqref="Y7:Z7">
    <cfRule type="cellIs" dxfId="26" priority="56" operator="greaterThan">
      <formula>1</formula>
    </cfRule>
  </conditionalFormatting>
  <conditionalFormatting sqref="Y8:Z8">
    <cfRule type="cellIs" dxfId="25" priority="55" operator="greaterThan">
      <formula>1</formula>
    </cfRule>
  </conditionalFormatting>
  <conditionalFormatting sqref="Y30:Z31 L30:M31">
    <cfRule type="cellIs" dxfId="24" priority="50" operator="greaterThan">
      <formula>1</formula>
    </cfRule>
  </conditionalFormatting>
  <conditionalFormatting sqref="P30 R30:T30">
    <cfRule type="cellIs" dxfId="23" priority="47" operator="greaterThan">
      <formula>1</formula>
    </cfRule>
  </conditionalFormatting>
  <conditionalFormatting sqref="O24 L24:M24 T24">
    <cfRule type="cellIs" dxfId="22" priority="40" operator="greaterThan">
      <formula>1</formula>
    </cfRule>
  </conditionalFormatting>
  <conditionalFormatting sqref="L29:M29 O29 T29">
    <cfRule type="cellIs" dxfId="21" priority="38" operator="greaterThan">
      <formula>1</formula>
    </cfRule>
  </conditionalFormatting>
  <conditionalFormatting sqref="L32:M32">
    <cfRule type="cellIs" dxfId="20" priority="37" operator="greaterThan">
      <formula>1</formula>
    </cfRule>
  </conditionalFormatting>
  <conditionalFormatting sqref="Y32:Z32">
    <cfRule type="cellIs" dxfId="19" priority="27" operator="greaterThan">
      <formula>1</formula>
    </cfRule>
  </conditionalFormatting>
  <conditionalFormatting sqref="L19:M19 O19 T19">
    <cfRule type="cellIs" dxfId="18" priority="25" operator="greaterThan">
      <formula>1</formula>
    </cfRule>
  </conditionalFormatting>
  <conditionalFormatting sqref="Y19:Z19">
    <cfRule type="cellIs" dxfId="17" priority="23" operator="greaterThan">
      <formula>1</formula>
    </cfRule>
  </conditionalFormatting>
  <conditionalFormatting sqref="Y13:Z13">
    <cfRule type="cellIs" dxfId="16" priority="20" operator="greaterThan">
      <formula>1</formula>
    </cfRule>
  </conditionalFormatting>
  <conditionalFormatting sqref="Y14:Z14">
    <cfRule type="cellIs" dxfId="15" priority="19" operator="greaterThan">
      <formula>1</formula>
    </cfRule>
  </conditionalFormatting>
  <conditionalFormatting sqref="Y24:Z24">
    <cfRule type="cellIs" dxfId="14" priority="16" operator="greaterThan">
      <formula>1</formula>
    </cfRule>
  </conditionalFormatting>
  <conditionalFormatting sqref="Y29:Z29">
    <cfRule type="cellIs" dxfId="13" priority="14" operator="greaterThan">
      <formula>1</formula>
    </cfRule>
  </conditionalFormatting>
  <conditionalFormatting sqref="Q7:R8">
    <cfRule type="cellIs" dxfId="12" priority="11" operator="greaterThan">
      <formula>1</formula>
    </cfRule>
  </conditionalFormatting>
  <conditionalFormatting sqref="V3:W3 V5:W6 V11:W12 V17:W18 V22:W23 V27:W28 V9:W9 V15:W15 V25:W25 V20:W20">
    <cfRule type="cellIs" dxfId="11" priority="10" operator="greaterThan">
      <formula>1</formula>
    </cfRule>
  </conditionalFormatting>
  <conditionalFormatting sqref="V7:W7">
    <cfRule type="cellIs" dxfId="10" priority="9" operator="greaterThan">
      <formula>1</formula>
    </cfRule>
  </conditionalFormatting>
  <conditionalFormatting sqref="V8:W8">
    <cfRule type="cellIs" dxfId="9" priority="8" operator="greaterThan">
      <formula>1</formula>
    </cfRule>
  </conditionalFormatting>
  <conditionalFormatting sqref="V30:W31">
    <cfRule type="cellIs" dxfId="8" priority="7" operator="greaterThan">
      <formula>1</formula>
    </cfRule>
  </conditionalFormatting>
  <conditionalFormatting sqref="V32:W32">
    <cfRule type="cellIs" dxfId="7" priority="6" operator="greaterThan">
      <formula>1</formula>
    </cfRule>
  </conditionalFormatting>
  <conditionalFormatting sqref="V19:W19">
    <cfRule type="cellIs" dxfId="6" priority="5" operator="greaterThan">
      <formula>1</formula>
    </cfRule>
  </conditionalFormatting>
  <conditionalFormatting sqref="V13:W13">
    <cfRule type="cellIs" dxfId="5" priority="4" operator="greaterThan">
      <formula>1</formula>
    </cfRule>
  </conditionalFormatting>
  <conditionalFormatting sqref="V14:W14">
    <cfRule type="cellIs" dxfId="4" priority="3" operator="greaterThan">
      <formula>1</formula>
    </cfRule>
  </conditionalFormatting>
  <conditionalFormatting sqref="V24:W24">
    <cfRule type="cellIs" dxfId="3" priority="2" operator="greaterThan">
      <formula>1</formula>
    </cfRule>
  </conditionalFormatting>
  <conditionalFormatting sqref="V29:W29">
    <cfRule type="cellIs" dxfId="2" priority="1" operator="greaterThan">
      <formula>1</formula>
    </cfRule>
  </conditionalFormatting>
  <pageMargins left="0.2" right="0.2" top="0.5" bottom="0.5" header="0.05" footer="0.05"/>
  <pageSetup scale="46" orientation="landscape" r:id="rId1"/>
  <ignoredErrors>
    <ignoredError sqref="K7:K8 K10 K6 K16 K21" formulaRange="1"/>
    <ignoredError sqref="S7 U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DataTable</vt:lpstr>
      <vt:lpstr>DataTable!Print_Area</vt:lpstr>
      <vt:lpstr>DataTable!Print_Titles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Turrisi, Jonathan</dc:creator>
  <cp:keywords/>
  <dc:description/>
  <cp:lastModifiedBy>Turrisi, Jonathan</cp:lastModifiedBy>
  <cp:revision/>
  <dcterms:created xsi:type="dcterms:W3CDTF">2020-08-19T19:41:39Z</dcterms:created>
  <dcterms:modified xsi:type="dcterms:W3CDTF">2020-11-24T21:24:39Z</dcterms:modified>
  <cp:category/>
  <cp:contentStatus/>
</cp:coreProperties>
</file>